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/>
  <mc:AlternateContent xmlns:mc="http://schemas.openxmlformats.org/markup-compatibility/2006">
    <mc:Choice Requires="x15">
      <x15ac:absPath xmlns:x15ac="http://schemas.microsoft.com/office/spreadsheetml/2010/11/ac" url="C:\Bob\TIPSProject\downloads\docs\"/>
    </mc:Choice>
  </mc:AlternateContent>
  <xr:revisionPtr revIDLastSave="0" documentId="13_ncr:1_{1AB985D6-DF47-4877-89A8-07A509C90D02}" xr6:coauthVersionLast="47" xr6:coauthVersionMax="47" xr10:uidLastSave="{00000000-0000-0000-0000-000000000000}"/>
  <bookViews>
    <workbookView xWindow="1310" yWindow="430" windowWidth="13100" windowHeight="9500" tabRatio="736" xr2:uid="{00000000-000D-0000-FFFF-FFFF00000000}"/>
  </bookViews>
  <sheets>
    <sheet name="Alive" sheetId="1" r:id="rId1"/>
    <sheet name="SS" sheetId="6" r:id="rId2"/>
    <sheet name="Tax" sheetId="7" r:id="rId3"/>
    <sheet name="Tables" sheetId="2" r:id="rId4"/>
    <sheet name="Instructions" sheetId="4" r:id="rId5"/>
    <sheet name="ToPaste" sheetId="5" r:id="rId6"/>
    <sheet name="Notes" sheetId="3" r:id="rId7"/>
  </sheets>
  <definedNames>
    <definedName name="life_tbls">Tables!$A$8:$AI$127</definedName>
    <definedName name="_xlnm.Print_Titles" localSheetId="0">Alive!$6:$7</definedName>
    <definedName name="table_tbl">Tables!$B$1:$R$3</definedName>
    <definedName name="tax_tbl">Tax!$A$2:$B$102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I3" i="2" l="1"/>
  <c r="J3" i="2" s="1"/>
  <c r="K3" i="2" s="1"/>
  <c r="L3" i="2" s="1"/>
  <c r="M3" i="2" s="1"/>
  <c r="N3" i="2" s="1"/>
  <c r="O3" i="2" s="1"/>
  <c r="P3" i="2" s="1"/>
  <c r="Q3" i="2" s="1"/>
  <c r="R3" i="2" s="1"/>
  <c r="I2" i="2"/>
  <c r="J2" i="2" s="1"/>
  <c r="K2" i="2" s="1"/>
  <c r="L2" i="2" s="1"/>
  <c r="M2" i="2" s="1"/>
  <c r="N2" i="2" s="1"/>
  <c r="O2" i="2" s="1"/>
  <c r="P2" i="2" s="1"/>
  <c r="Q2" i="2" s="1"/>
  <c r="R2" i="2" s="1"/>
  <c r="C5" i="2"/>
  <c r="D5" i="2" s="1"/>
  <c r="E5" i="2" s="1"/>
  <c r="F5" i="2" s="1"/>
  <c r="G5" i="2" s="1"/>
  <c r="H5" i="2" s="1"/>
  <c r="I5" i="2" s="1"/>
  <c r="J5" i="2" s="1"/>
  <c r="K5" i="2" s="1"/>
  <c r="L5" i="2" s="1"/>
  <c r="M5" i="2" s="1"/>
  <c r="N5" i="2" s="1"/>
  <c r="O5" i="2" s="1"/>
  <c r="P5" i="2" s="1"/>
  <c r="Q5" i="2" s="1"/>
  <c r="R5" i="2" s="1"/>
  <c r="S5" i="2" s="1"/>
  <c r="T5" i="2" s="1"/>
  <c r="U5" i="2" s="1"/>
  <c r="V5" i="2" s="1"/>
  <c r="W5" i="2" s="1"/>
  <c r="X5" i="2" s="1"/>
  <c r="Y5" i="2" s="1"/>
  <c r="Z5" i="2" s="1"/>
  <c r="AA5" i="2" s="1"/>
  <c r="AB5" i="2" s="1"/>
  <c r="AC5" i="2" s="1"/>
  <c r="AD5" i="2" s="1"/>
  <c r="AE5" i="2" s="1"/>
  <c r="AF5" i="2" s="1"/>
  <c r="AG5" i="2" s="1"/>
  <c r="AH5" i="2" s="1"/>
  <c r="AI5" i="2" s="1"/>
  <c r="C10" i="5" a="1"/>
  <c r="C9" i="5" a="1"/>
  <c r="C19" i="5" a="1"/>
  <c r="C23" i="5" a="1"/>
  <c r="C17" i="5" a="1"/>
  <c r="C11" i="5" a="1"/>
  <c r="C5" i="5" a="1"/>
  <c r="C15" i="5" a="1"/>
  <c r="C8" i="5" a="1"/>
  <c r="C24" i="5" a="1"/>
  <c r="C6" i="5" a="1"/>
  <c r="C20" i="5" a="1"/>
  <c r="C14" i="5" a="1"/>
  <c r="C13" i="5" a="1"/>
  <c r="C4" i="5" a="1"/>
  <c r="C7" i="5" a="1"/>
  <c r="C18" i="5" a="1"/>
  <c r="C12" i="5" a="1"/>
  <c r="C22" i="5" a="1"/>
  <c r="C24" i="5" l="1"/>
  <c r="C8" i="5"/>
  <c r="C20" i="5"/>
  <c r="C6" i="5"/>
  <c r="C18" i="5"/>
  <c r="C7" i="5"/>
  <c r="C19" i="5"/>
  <c r="C9" i="5"/>
  <c r="C10" i="5"/>
  <c r="C22" i="5"/>
  <c r="C12" i="5"/>
  <c r="C13" i="5"/>
  <c r="C14" i="5"/>
  <c r="C15" i="5"/>
  <c r="C5" i="5"/>
  <c r="C11" i="5"/>
  <c r="C17" i="5"/>
  <c r="C23" i="5"/>
  <c r="C4" i="5"/>
  <c r="M25" i="5"/>
  <c r="M3" i="5"/>
  <c r="E29" i="5"/>
  <c r="F29" i="5" s="1"/>
  <c r="G29" i="5" s="1"/>
  <c r="H29" i="5" s="1"/>
  <c r="I29" i="5" s="1"/>
  <c r="J29" i="5" s="1"/>
  <c r="D29" i="5"/>
  <c r="A28" i="5"/>
  <c r="B48" i="7"/>
  <c r="C48" i="7"/>
  <c r="C47" i="7"/>
  <c r="C46" i="7"/>
  <c r="C45" i="7"/>
  <c r="C44" i="7"/>
  <c r="C43" i="7"/>
  <c r="C42" i="7"/>
  <c r="C41" i="7"/>
  <c r="C40" i="7"/>
  <c r="C39" i="7"/>
  <c r="C38" i="7"/>
  <c r="C37" i="7"/>
  <c r="C36" i="7"/>
  <c r="C35" i="7"/>
  <c r="C34" i="7"/>
  <c r="C33" i="7"/>
  <c r="C32" i="7"/>
  <c r="C31" i="7"/>
  <c r="C30" i="7"/>
  <c r="C29" i="7"/>
  <c r="C28" i="7"/>
  <c r="C27" i="7"/>
  <c r="C26" i="7"/>
  <c r="C25" i="7"/>
  <c r="C24" i="7"/>
  <c r="C23" i="7"/>
  <c r="C22" i="7"/>
  <c r="C21" i="7"/>
  <c r="C20" i="7"/>
  <c r="C19" i="7"/>
  <c r="C18" i="7"/>
  <c r="C17" i="7"/>
  <c r="C16" i="7"/>
  <c r="C15" i="7"/>
  <c r="C14" i="7"/>
  <c r="C13" i="7"/>
  <c r="C12" i="7"/>
  <c r="C11" i="7"/>
  <c r="C10" i="7"/>
  <c r="C9" i="7"/>
  <c r="C8" i="7"/>
  <c r="C7" i="7"/>
  <c r="C6" i="7"/>
  <c r="C5" i="7"/>
  <c r="C4" i="7"/>
  <c r="C3" i="7"/>
  <c r="B38" i="7"/>
  <c r="B39" i="7" s="1"/>
  <c r="B40" i="7" s="1"/>
  <c r="B41" i="7" s="1"/>
  <c r="B42" i="7" s="1"/>
  <c r="B43" i="7" s="1"/>
  <c r="B44" i="7" s="1"/>
  <c r="S14" i="6" l="1"/>
  <c r="B45" i="7"/>
  <c r="K25" i="5"/>
  <c r="C25" i="5"/>
  <c r="P2" i="1"/>
  <c r="P1" i="1"/>
  <c r="A102" i="7"/>
  <c r="A93" i="7"/>
  <c r="A94" i="7" s="1"/>
  <c r="A95" i="7" s="1"/>
  <c r="A96" i="7" s="1"/>
  <c r="A97" i="7" s="1"/>
  <c r="A98" i="7" s="1"/>
  <c r="A99" i="7" s="1"/>
  <c r="A100" i="7" s="1"/>
  <c r="A101" i="7" s="1"/>
  <c r="B3" i="7"/>
  <c r="B4" i="7" s="1"/>
  <c r="B5" i="7" s="1"/>
  <c r="B6" i="7" s="1"/>
  <c r="B7" i="7" s="1"/>
  <c r="B8" i="7" s="1"/>
  <c r="B9" i="7" s="1"/>
  <c r="B10" i="7" s="1"/>
  <c r="B11" i="7" s="1"/>
  <c r="B12" i="7" s="1"/>
  <c r="B13" i="7" s="1"/>
  <c r="B14" i="7" s="1"/>
  <c r="B15" i="7" s="1"/>
  <c r="B16" i="7" s="1"/>
  <c r="B17" i="7" s="1"/>
  <c r="B18" i="7" s="1"/>
  <c r="B19" i="7" s="1"/>
  <c r="B20" i="7" s="1"/>
  <c r="B21" i="7" s="1"/>
  <c r="B22" i="7" s="1"/>
  <c r="B23" i="7" s="1"/>
  <c r="B24" i="7" s="1"/>
  <c r="B25" i="7" s="1"/>
  <c r="B26" i="7" s="1"/>
  <c r="B27" i="7" s="1"/>
  <c r="B28" i="7" s="1"/>
  <c r="B29" i="7" s="1"/>
  <c r="B30" i="7" s="1"/>
  <c r="B31" i="7" s="1"/>
  <c r="B32" i="7" s="1"/>
  <c r="B33" i="7" s="1"/>
  <c r="B34" i="7" s="1"/>
  <c r="B35" i="7" s="1"/>
  <c r="B36" i="7" s="1"/>
  <c r="A3" i="7"/>
  <c r="A4" i="7" s="1"/>
  <c r="A5" i="7" s="1"/>
  <c r="A6" i="7" s="1"/>
  <c r="A7" i="7" s="1"/>
  <c r="A8" i="7" s="1"/>
  <c r="A9" i="7" s="1"/>
  <c r="A10" i="7" s="1"/>
  <c r="A11" i="7" s="1"/>
  <c r="A12" i="7" s="1"/>
  <c r="A13" i="7" s="1"/>
  <c r="A14" i="7" s="1"/>
  <c r="A15" i="7" s="1"/>
  <c r="A16" i="7" s="1"/>
  <c r="A17" i="7" s="1"/>
  <c r="A18" i="7" s="1"/>
  <c r="A19" i="7" s="1"/>
  <c r="A20" i="7" s="1"/>
  <c r="A21" i="7" s="1"/>
  <c r="A22" i="7" s="1"/>
  <c r="A23" i="7" s="1"/>
  <c r="A24" i="7" s="1"/>
  <c r="A25" i="7" s="1"/>
  <c r="A26" i="7" s="1"/>
  <c r="A27" i="7" s="1"/>
  <c r="A28" i="7" s="1"/>
  <c r="A29" i="7" s="1"/>
  <c r="A30" i="7" s="1"/>
  <c r="A31" i="7" s="1"/>
  <c r="A32" i="7" s="1"/>
  <c r="A33" i="7" s="1"/>
  <c r="A34" i="7" s="1"/>
  <c r="A35" i="7" s="1"/>
  <c r="A36" i="7" s="1"/>
  <c r="A37" i="7" s="1"/>
  <c r="A38" i="7" s="1"/>
  <c r="A39" i="7" s="1"/>
  <c r="A40" i="7" s="1"/>
  <c r="A41" i="7" s="1"/>
  <c r="A42" i="7" s="1"/>
  <c r="A43" i="7" s="1"/>
  <c r="A44" i="7" s="1"/>
  <c r="A45" i="7" s="1"/>
  <c r="A46" i="7" s="1"/>
  <c r="A47" i="7" s="1"/>
  <c r="A48" i="7" s="1"/>
  <c r="A49" i="7" s="1"/>
  <c r="A50" i="7" s="1"/>
  <c r="A51" i="7" s="1"/>
  <c r="A52" i="7" s="1"/>
  <c r="A53" i="7" s="1"/>
  <c r="A54" i="7" s="1"/>
  <c r="A55" i="7" s="1"/>
  <c r="A56" i="7" s="1"/>
  <c r="A57" i="7" s="1"/>
  <c r="A58" i="7" s="1"/>
  <c r="A59" i="7" s="1"/>
  <c r="A60" i="7" s="1"/>
  <c r="A61" i="7" s="1"/>
  <c r="A62" i="7" s="1"/>
  <c r="A63" i="7" s="1"/>
  <c r="A64" i="7" s="1"/>
  <c r="A65" i="7" s="1"/>
  <c r="A66" i="7" s="1"/>
  <c r="A67" i="7" s="1"/>
  <c r="A68" i="7" s="1"/>
  <c r="A69" i="7" s="1"/>
  <c r="A70" i="7" s="1"/>
  <c r="A71" i="7" s="1"/>
  <c r="A72" i="7" s="1"/>
  <c r="A73" i="7" s="1"/>
  <c r="A74" i="7" s="1"/>
  <c r="A75" i="7" s="1"/>
  <c r="A76" i="7" s="1"/>
  <c r="A77" i="7" s="1"/>
  <c r="A78" i="7" s="1"/>
  <c r="A79" i="7" s="1"/>
  <c r="A80" i="7" s="1"/>
  <c r="A81" i="7" s="1"/>
  <c r="A82" i="7" s="1"/>
  <c r="A83" i="7" s="1"/>
  <c r="A84" i="7" s="1"/>
  <c r="A85" i="7" s="1"/>
  <c r="A86" i="7" s="1"/>
  <c r="A87" i="7" s="1"/>
  <c r="A88" i="7" s="1"/>
  <c r="A89" i="7" s="1"/>
  <c r="A90" i="7" s="1"/>
  <c r="A91" i="7" s="1"/>
  <c r="A92" i="7" s="1"/>
  <c r="J3" i="6"/>
  <c r="S15" i="6" l="1"/>
  <c r="B46" i="7"/>
  <c r="C14" i="6"/>
  <c r="S16" i="6" l="1"/>
  <c r="B47" i="7"/>
  <c r="B15" i="6"/>
  <c r="A15" i="6"/>
  <c r="A16" i="6" s="1"/>
  <c r="A17" i="6" s="1"/>
  <c r="A18" i="6" s="1"/>
  <c r="A19" i="6" s="1"/>
  <c r="A20" i="6" s="1"/>
  <c r="A21" i="6" s="1"/>
  <c r="A22" i="6" s="1"/>
  <c r="A23" i="6" s="1"/>
  <c r="A24" i="6" s="1"/>
  <c r="A25" i="6" s="1"/>
  <c r="A26" i="6" s="1"/>
  <c r="A27" i="6" s="1"/>
  <c r="A28" i="6" s="1"/>
  <c r="A29" i="6" s="1"/>
  <c r="A30" i="6" s="1"/>
  <c r="A31" i="6" s="1"/>
  <c r="A32" i="6" s="1"/>
  <c r="A33" i="6" s="1"/>
  <c r="A34" i="6" s="1"/>
  <c r="A35" i="6" s="1"/>
  <c r="A36" i="6" s="1"/>
  <c r="A37" i="6" s="1"/>
  <c r="A38" i="6" s="1"/>
  <c r="A39" i="6" s="1"/>
  <c r="A40" i="6" s="1"/>
  <c r="A41" i="6" s="1"/>
  <c r="A42" i="6" s="1"/>
  <c r="A43" i="6" s="1"/>
  <c r="A44" i="6" s="1"/>
  <c r="A45" i="6" s="1"/>
  <c r="A46" i="6" s="1"/>
  <c r="A47" i="6" s="1"/>
  <c r="A48" i="6" s="1"/>
  <c r="A49" i="6" s="1"/>
  <c r="A50" i="6" s="1"/>
  <c r="A51" i="6" s="1"/>
  <c r="A52" i="6" s="1"/>
  <c r="A53" i="6" s="1"/>
  <c r="A54" i="6" s="1"/>
  <c r="A55" i="6" s="1"/>
  <c r="A56" i="6" s="1"/>
  <c r="A57" i="6" s="1"/>
  <c r="A58" i="6" s="1"/>
  <c r="A59" i="6" s="1"/>
  <c r="A60" i="6" s="1"/>
  <c r="A61" i="6" s="1"/>
  <c r="A62" i="6" s="1"/>
  <c r="A63" i="6" s="1"/>
  <c r="A64" i="6" s="1"/>
  <c r="A65" i="6" s="1"/>
  <c r="A66" i="6" s="1"/>
  <c r="A67" i="6" s="1"/>
  <c r="A68" i="6" s="1"/>
  <c r="A69" i="6" s="1"/>
  <c r="A70" i="6" s="1"/>
  <c r="A71" i="6" s="1"/>
  <c r="A72" i="6" s="1"/>
  <c r="A73" i="6" s="1"/>
  <c r="A74" i="6" s="1"/>
  <c r="A75" i="6" s="1"/>
  <c r="A76" i="6" s="1"/>
  <c r="A77" i="6" s="1"/>
  <c r="A78" i="6" s="1"/>
  <c r="A79" i="6" s="1"/>
  <c r="A80" i="6" s="1"/>
  <c r="A81" i="6" s="1"/>
  <c r="C15" i="6"/>
  <c r="C8" i="6"/>
  <c r="B8" i="6"/>
  <c r="D8" i="6" s="1"/>
  <c r="S17" i="6" l="1"/>
  <c r="B16" i="6"/>
  <c r="G8" i="6"/>
  <c r="E8" i="6"/>
  <c r="C16" i="6"/>
  <c r="C17" i="6" s="1"/>
  <c r="C4" i="6"/>
  <c r="F8" i="6"/>
  <c r="B2" i="6"/>
  <c r="M5" i="6" l="1"/>
  <c r="J5" i="6"/>
  <c r="K5" i="6"/>
  <c r="L5" i="6"/>
  <c r="O5" i="6"/>
  <c r="N5" i="6"/>
  <c r="P5" i="6"/>
  <c r="R5" i="6"/>
  <c r="Q5" i="6"/>
  <c r="B17" i="6"/>
  <c r="C18" i="6"/>
  <c r="B18" i="6" l="1"/>
  <c r="C19" i="6"/>
  <c r="K4" i="5"/>
  <c r="K21" i="5"/>
  <c r="K24" i="5"/>
  <c r="K22" i="5"/>
  <c r="K20" i="5"/>
  <c r="K19" i="5"/>
  <c r="K18" i="5"/>
  <c r="K17" i="5"/>
  <c r="K8" i="5"/>
  <c r="K9" i="5"/>
  <c r="K10" i="5"/>
  <c r="K11" i="5"/>
  <c r="K12" i="5"/>
  <c r="K13" i="5"/>
  <c r="K6" i="5"/>
  <c r="K7" i="5"/>
  <c r="K5" i="5"/>
  <c r="M6" i="5" l="1"/>
  <c r="M17" i="5"/>
  <c r="M7" i="5"/>
  <c r="M12" i="5"/>
  <c r="M10" i="5"/>
  <c r="M11" i="5"/>
  <c r="M24" i="5"/>
  <c r="M5" i="5"/>
  <c r="M14" i="5"/>
  <c r="M18" i="5"/>
  <c r="M23" i="5"/>
  <c r="M22" i="5"/>
  <c r="M9" i="5"/>
  <c r="M15" i="5"/>
  <c r="M13" i="5"/>
  <c r="M19" i="5"/>
  <c r="M4" i="5"/>
  <c r="M20" i="5"/>
  <c r="M8" i="5"/>
  <c r="B19" i="6"/>
  <c r="C20" i="6"/>
  <c r="C3" i="2"/>
  <c r="D3" i="2" s="1"/>
  <c r="E3" i="2" s="1"/>
  <c r="C2" i="2"/>
  <c r="D2" i="2" s="1"/>
  <c r="E2" i="2" s="1"/>
  <c r="B49" i="7" l="1"/>
  <c r="C49" i="7" s="1"/>
  <c r="S18" i="6"/>
  <c r="F3" i="2"/>
  <c r="G3" i="2" s="1"/>
  <c r="H3" i="2" s="1"/>
  <c r="F2" i="2"/>
  <c r="G2" i="2" s="1"/>
  <c r="H2" i="2" s="1"/>
  <c r="B20" i="6"/>
  <c r="C21" i="6"/>
  <c r="A9" i="1"/>
  <c r="A10" i="1" s="1"/>
  <c r="A11" i="1" s="1"/>
  <c r="A12" i="1" s="1"/>
  <c r="A13" i="1" s="1"/>
  <c r="A14" i="1" s="1"/>
  <c r="A15" i="1" s="1"/>
  <c r="B9" i="1"/>
  <c r="B8" i="1"/>
  <c r="K3" i="1"/>
  <c r="C9" i="1"/>
  <c r="C10" i="1" s="1"/>
  <c r="C8" i="1"/>
  <c r="K4" i="1"/>
  <c r="E20" i="6" s="1"/>
  <c r="J8" i="1"/>
  <c r="P5" i="1"/>
  <c r="G7" i="1"/>
  <c r="F7" i="1"/>
  <c r="Q7" i="1"/>
  <c r="P7" i="1"/>
  <c r="E7" i="1"/>
  <c r="D7" i="1"/>
  <c r="C7" i="1"/>
  <c r="B7" i="1"/>
  <c r="L7" i="1"/>
  <c r="K7" i="1"/>
  <c r="B50" i="7" l="1"/>
  <c r="C50" i="7" s="1"/>
  <c r="S19" i="6"/>
  <c r="D9" i="1"/>
  <c r="D20" i="6"/>
  <c r="E14" i="6"/>
  <c r="G14" i="6" s="1"/>
  <c r="E15" i="6"/>
  <c r="E16" i="6"/>
  <c r="E17" i="6"/>
  <c r="E18" i="6"/>
  <c r="E19" i="6"/>
  <c r="D14" i="6"/>
  <c r="F14" i="6" s="1"/>
  <c r="D15" i="6"/>
  <c r="D16" i="6"/>
  <c r="D17" i="6"/>
  <c r="D18" i="6"/>
  <c r="D19" i="6"/>
  <c r="E21" i="6"/>
  <c r="B21" i="6"/>
  <c r="D21" i="6" s="1"/>
  <c r="B10" i="1"/>
  <c r="E8" i="1"/>
  <c r="C22" i="6"/>
  <c r="D8" i="1"/>
  <c r="E9" i="1"/>
  <c r="C11" i="1"/>
  <c r="E10" i="1"/>
  <c r="A16" i="1"/>
  <c r="B51" i="7" l="1"/>
  <c r="C51" i="7" s="1"/>
  <c r="S20" i="6"/>
  <c r="F18" i="6"/>
  <c r="B11" i="1"/>
  <c r="D11" i="1" s="1"/>
  <c r="F11" i="1" s="1"/>
  <c r="G21" i="6"/>
  <c r="G18" i="6"/>
  <c r="G19" i="6"/>
  <c r="G16" i="6"/>
  <c r="I14" i="6"/>
  <c r="H14" i="6"/>
  <c r="F17" i="6"/>
  <c r="G15" i="6"/>
  <c r="F16" i="6"/>
  <c r="F20" i="6"/>
  <c r="F19" i="6"/>
  <c r="F15" i="6"/>
  <c r="L14" i="6" s="1"/>
  <c r="G17" i="6"/>
  <c r="G20" i="6"/>
  <c r="D10" i="1"/>
  <c r="F10" i="1" s="1"/>
  <c r="E22" i="6"/>
  <c r="G22" i="6" s="1"/>
  <c r="F21" i="6"/>
  <c r="B22" i="6"/>
  <c r="D22" i="6" s="1"/>
  <c r="G9" i="1"/>
  <c r="G10" i="1"/>
  <c r="C23" i="6"/>
  <c r="F9" i="1"/>
  <c r="A17" i="1"/>
  <c r="C12" i="1"/>
  <c r="E11" i="1"/>
  <c r="G11" i="1" s="1"/>
  <c r="J19" i="6" l="1"/>
  <c r="M19" i="6"/>
  <c r="L19" i="6"/>
  <c r="M14" i="6"/>
  <c r="N19" i="6"/>
  <c r="R14" i="6"/>
  <c r="R18" i="6"/>
  <c r="J18" i="6"/>
  <c r="N18" i="6"/>
  <c r="L18" i="6"/>
  <c r="P18" i="6"/>
  <c r="M18" i="6"/>
  <c r="O18" i="6"/>
  <c r="K18" i="6"/>
  <c r="Q18" i="6"/>
  <c r="R19" i="6"/>
  <c r="L15" i="6"/>
  <c r="P15" i="6"/>
  <c r="O15" i="6"/>
  <c r="M15" i="6"/>
  <c r="K15" i="6"/>
  <c r="J15" i="6"/>
  <c r="Q15" i="6"/>
  <c r="N15" i="6"/>
  <c r="R15" i="6"/>
  <c r="K19" i="6"/>
  <c r="Q14" i="6"/>
  <c r="O16" i="6"/>
  <c r="P16" i="6"/>
  <c r="M16" i="6"/>
  <c r="L16" i="6"/>
  <c r="Q16" i="6"/>
  <c r="J16" i="6"/>
  <c r="N16" i="6"/>
  <c r="K16" i="6"/>
  <c r="R16" i="6"/>
  <c r="R17" i="6"/>
  <c r="J17" i="6"/>
  <c r="M17" i="6"/>
  <c r="O17" i="6"/>
  <c r="Q17" i="6"/>
  <c r="P17" i="6"/>
  <c r="K17" i="6"/>
  <c r="L17" i="6"/>
  <c r="N17" i="6"/>
  <c r="Q19" i="6"/>
  <c r="J14" i="6"/>
  <c r="P14" i="6"/>
  <c r="P19" i="6"/>
  <c r="K14" i="6"/>
  <c r="O19" i="6"/>
  <c r="N14" i="6"/>
  <c r="O14" i="6"/>
  <c r="O20" i="6"/>
  <c r="P20" i="6"/>
  <c r="L20" i="6"/>
  <c r="R20" i="6"/>
  <c r="M20" i="6"/>
  <c r="N20" i="6"/>
  <c r="Q20" i="6"/>
  <c r="J20" i="6"/>
  <c r="K20" i="6"/>
  <c r="B52" i="7"/>
  <c r="S21" i="6"/>
  <c r="I18" i="6"/>
  <c r="B12" i="1"/>
  <c r="H18" i="6"/>
  <c r="H9" i="1"/>
  <c r="H20" i="6"/>
  <c r="H16" i="6"/>
  <c r="I16" i="6"/>
  <c r="H15" i="6"/>
  <c r="I15" i="6"/>
  <c r="I20" i="6"/>
  <c r="H19" i="6"/>
  <c r="I19" i="6"/>
  <c r="I17" i="6"/>
  <c r="H17" i="6"/>
  <c r="E23" i="6"/>
  <c r="G23" i="6" s="1"/>
  <c r="Q9" i="1"/>
  <c r="H21" i="6"/>
  <c r="I21" i="6"/>
  <c r="F22" i="6"/>
  <c r="B23" i="6"/>
  <c r="D23" i="6" s="1"/>
  <c r="J9" i="1"/>
  <c r="I9" i="1" s="1"/>
  <c r="K9" i="1"/>
  <c r="P9" i="1"/>
  <c r="L9" i="1"/>
  <c r="C24" i="6"/>
  <c r="L10" i="1"/>
  <c r="J10" i="1"/>
  <c r="I10" i="1" s="1"/>
  <c r="P10" i="1"/>
  <c r="H10" i="1"/>
  <c r="K10" i="1"/>
  <c r="H11" i="1"/>
  <c r="K11" i="1"/>
  <c r="J11" i="1"/>
  <c r="I11" i="1" s="1"/>
  <c r="L11" i="1"/>
  <c r="C13" i="1"/>
  <c r="E12" i="1"/>
  <c r="G12" i="1" s="1"/>
  <c r="Q11" i="1" s="1"/>
  <c r="Q10" i="1"/>
  <c r="A18" i="1"/>
  <c r="C52" i="7" l="1"/>
  <c r="T9" i="1"/>
  <c r="N9" i="1" s="1"/>
  <c r="R21" i="6"/>
  <c r="O21" i="6"/>
  <c r="M21" i="6"/>
  <c r="J21" i="6"/>
  <c r="N21" i="6"/>
  <c r="K21" i="6"/>
  <c r="P21" i="6"/>
  <c r="Q21" i="6"/>
  <c r="L21" i="6"/>
  <c r="S22" i="6"/>
  <c r="B13" i="1"/>
  <c r="D12" i="1"/>
  <c r="F12" i="1" s="1"/>
  <c r="R9" i="1"/>
  <c r="E24" i="6"/>
  <c r="G24" i="6" s="1"/>
  <c r="S9" i="1"/>
  <c r="H22" i="6"/>
  <c r="I22" i="6"/>
  <c r="F23" i="6"/>
  <c r="B24" i="6"/>
  <c r="D24" i="6" s="1"/>
  <c r="M9" i="1"/>
  <c r="C25" i="6"/>
  <c r="M10" i="1"/>
  <c r="A19" i="1"/>
  <c r="S10" i="1"/>
  <c r="M11" i="1"/>
  <c r="C14" i="1"/>
  <c r="E13" i="1"/>
  <c r="G13" i="1" s="1"/>
  <c r="R10" i="1"/>
  <c r="O9" i="1" l="1"/>
  <c r="R22" i="6"/>
  <c r="K22" i="6"/>
  <c r="Q22" i="6"/>
  <c r="L22" i="6"/>
  <c r="M22" i="6"/>
  <c r="N22" i="6"/>
  <c r="J22" i="6"/>
  <c r="P22" i="6"/>
  <c r="O22" i="6"/>
  <c r="L12" i="1"/>
  <c r="H12" i="1"/>
  <c r="R11" i="1" s="1"/>
  <c r="J12" i="1"/>
  <c r="I12" i="1" s="1"/>
  <c r="S11" i="1" s="1"/>
  <c r="P11" i="1"/>
  <c r="K12" i="1"/>
  <c r="B14" i="1"/>
  <c r="D13" i="1"/>
  <c r="F13" i="1" s="1"/>
  <c r="E25" i="6"/>
  <c r="G25" i="6" s="1"/>
  <c r="H23" i="6"/>
  <c r="I23" i="6"/>
  <c r="F24" i="6"/>
  <c r="B25" i="6"/>
  <c r="D25" i="6" s="1"/>
  <c r="C26" i="6"/>
  <c r="C15" i="1"/>
  <c r="E14" i="1"/>
  <c r="G14" i="1" s="1"/>
  <c r="Q12" i="1"/>
  <c r="A20" i="1"/>
  <c r="M12" i="1" l="1"/>
  <c r="H13" i="1"/>
  <c r="R12" i="1" s="1"/>
  <c r="B53" i="7"/>
  <c r="P12" i="1"/>
  <c r="D14" i="1"/>
  <c r="F14" i="1" s="1"/>
  <c r="B15" i="1"/>
  <c r="L13" i="1"/>
  <c r="K13" i="1"/>
  <c r="J13" i="1"/>
  <c r="I13" i="1" s="1"/>
  <c r="S12" i="1" s="1"/>
  <c r="E26" i="6"/>
  <c r="G26" i="6" s="1"/>
  <c r="H24" i="6"/>
  <c r="I24" i="6"/>
  <c r="F25" i="6"/>
  <c r="B26" i="6"/>
  <c r="D26" i="6" s="1"/>
  <c r="C27" i="6"/>
  <c r="A21" i="1"/>
  <c r="C16" i="1"/>
  <c r="E15" i="1"/>
  <c r="G15" i="1" s="1"/>
  <c r="Q13" i="1"/>
  <c r="C53" i="7" l="1"/>
  <c r="T10" i="1"/>
  <c r="S23" i="6"/>
  <c r="L14" i="1"/>
  <c r="B54" i="7"/>
  <c r="J14" i="1"/>
  <c r="I14" i="1" s="1"/>
  <c r="S13" i="1" s="1"/>
  <c r="P13" i="1"/>
  <c r="B16" i="1"/>
  <c r="D15" i="1"/>
  <c r="F15" i="1" s="1"/>
  <c r="H14" i="1"/>
  <c r="R13" i="1" s="1"/>
  <c r="M13" i="1"/>
  <c r="K14" i="1"/>
  <c r="E27" i="6"/>
  <c r="G27" i="6" s="1"/>
  <c r="H25" i="6"/>
  <c r="I25" i="6"/>
  <c r="F26" i="6"/>
  <c r="B27" i="6"/>
  <c r="D27" i="6" s="1"/>
  <c r="C28" i="6"/>
  <c r="C17" i="1"/>
  <c r="E16" i="1"/>
  <c r="G16" i="1" s="1"/>
  <c r="Q14" i="1"/>
  <c r="A22" i="1"/>
  <c r="N10" i="1" l="1"/>
  <c r="O10" i="1"/>
  <c r="C54" i="7"/>
  <c r="T11" i="1"/>
  <c r="S24" i="6"/>
  <c r="L23" i="6"/>
  <c r="M23" i="6"/>
  <c r="N23" i="6"/>
  <c r="R23" i="6"/>
  <c r="O23" i="6"/>
  <c r="P23" i="6"/>
  <c r="J23" i="6"/>
  <c r="Q23" i="6"/>
  <c r="K23" i="6"/>
  <c r="M14" i="1"/>
  <c r="B55" i="7"/>
  <c r="J15" i="1"/>
  <c r="I15" i="1" s="1"/>
  <c r="S14" i="1" s="1"/>
  <c r="P14" i="1"/>
  <c r="D16" i="1"/>
  <c r="F16" i="1" s="1"/>
  <c r="B17" i="1"/>
  <c r="L15" i="1"/>
  <c r="H15" i="1"/>
  <c r="R14" i="1" s="1"/>
  <c r="K15" i="1"/>
  <c r="E28" i="6"/>
  <c r="G28" i="6" s="1"/>
  <c r="H26" i="6"/>
  <c r="I26" i="6"/>
  <c r="F27" i="6"/>
  <c r="B28" i="6"/>
  <c r="D28" i="6" s="1"/>
  <c r="C29" i="6"/>
  <c r="C18" i="1"/>
  <c r="E17" i="1"/>
  <c r="G17" i="1" s="1"/>
  <c r="Q16" i="1" s="1"/>
  <c r="A23" i="1"/>
  <c r="Q15" i="1"/>
  <c r="N11" i="1" l="1"/>
  <c r="O11" i="1"/>
  <c r="C55" i="7"/>
  <c r="T12" i="1"/>
  <c r="S25" i="6"/>
  <c r="O24" i="6"/>
  <c r="P24" i="6"/>
  <c r="K24" i="6"/>
  <c r="Q24" i="6"/>
  <c r="R24" i="6"/>
  <c r="J24" i="6"/>
  <c r="M24" i="6"/>
  <c r="L24" i="6"/>
  <c r="N24" i="6"/>
  <c r="M15" i="1"/>
  <c r="B56" i="7"/>
  <c r="B18" i="1"/>
  <c r="D17" i="1"/>
  <c r="F17" i="1" s="1"/>
  <c r="P15" i="1"/>
  <c r="J16" i="1"/>
  <c r="I16" i="1" s="1"/>
  <c r="S15" i="1" s="1"/>
  <c r="K16" i="1"/>
  <c r="L16" i="1"/>
  <c r="H16" i="1"/>
  <c r="R15" i="1" s="1"/>
  <c r="E29" i="6"/>
  <c r="G29" i="6" s="1"/>
  <c r="I27" i="6"/>
  <c r="H27" i="6"/>
  <c r="F28" i="6"/>
  <c r="B29" i="6"/>
  <c r="D29" i="6" s="1"/>
  <c r="C30" i="6"/>
  <c r="C19" i="1"/>
  <c r="E18" i="1"/>
  <c r="G18" i="1" s="1"/>
  <c r="Q17" i="1" s="1"/>
  <c r="A24" i="1"/>
  <c r="N12" i="1" l="1"/>
  <c r="O12" i="1"/>
  <c r="C56" i="7"/>
  <c r="T13" i="1"/>
  <c r="S26" i="6"/>
  <c r="R25" i="6"/>
  <c r="L25" i="6"/>
  <c r="N25" i="6"/>
  <c r="J25" i="6"/>
  <c r="Q25" i="6"/>
  <c r="K25" i="6"/>
  <c r="P25" i="6"/>
  <c r="O25" i="6"/>
  <c r="M25" i="6"/>
  <c r="M16" i="1"/>
  <c r="B57" i="7"/>
  <c r="P16" i="1"/>
  <c r="J17" i="1"/>
  <c r="I17" i="1" s="1"/>
  <c r="S16" i="1" s="1"/>
  <c r="L17" i="1"/>
  <c r="K17" i="1"/>
  <c r="D18" i="1"/>
  <c r="F18" i="1" s="1"/>
  <c r="B19" i="1"/>
  <c r="H17" i="1"/>
  <c r="R16" i="1" s="1"/>
  <c r="E30" i="6"/>
  <c r="G30" i="6" s="1"/>
  <c r="H28" i="6"/>
  <c r="I28" i="6"/>
  <c r="F29" i="6"/>
  <c r="B30" i="6"/>
  <c r="D30" i="6" s="1"/>
  <c r="C31" i="6"/>
  <c r="A25" i="1"/>
  <c r="C20" i="1"/>
  <c r="E19" i="1"/>
  <c r="G19" i="1" s="1"/>
  <c r="Q18" i="1" s="1"/>
  <c r="N13" i="1" l="1"/>
  <c r="O13" i="1"/>
  <c r="C57" i="7"/>
  <c r="T14" i="1"/>
  <c r="S27" i="6"/>
  <c r="Q26" i="6"/>
  <c r="J26" i="6"/>
  <c r="P26" i="6"/>
  <c r="R26" i="6"/>
  <c r="O26" i="6"/>
  <c r="K26" i="6"/>
  <c r="L26" i="6"/>
  <c r="M26" i="6"/>
  <c r="N26" i="6"/>
  <c r="J18" i="1"/>
  <c r="I18" i="1" s="1"/>
  <c r="S17" i="1" s="1"/>
  <c r="M17" i="1"/>
  <c r="B58" i="7"/>
  <c r="L18" i="1"/>
  <c r="B20" i="1"/>
  <c r="D19" i="1"/>
  <c r="F19" i="1" s="1"/>
  <c r="P17" i="1"/>
  <c r="K18" i="1"/>
  <c r="H18" i="1"/>
  <c r="R17" i="1" s="1"/>
  <c r="E31" i="6"/>
  <c r="G31" i="6" s="1"/>
  <c r="H29" i="6"/>
  <c r="I29" i="6"/>
  <c r="F30" i="6"/>
  <c r="B31" i="6"/>
  <c r="D31" i="6" s="1"/>
  <c r="C32" i="6"/>
  <c r="C21" i="1"/>
  <c r="E20" i="1"/>
  <c r="G20" i="1" s="1"/>
  <c r="A26" i="1"/>
  <c r="N14" i="1" l="1"/>
  <c r="O14" i="1"/>
  <c r="C58" i="7"/>
  <c r="T15" i="1"/>
  <c r="S28" i="6"/>
  <c r="L27" i="6"/>
  <c r="M27" i="6"/>
  <c r="K27" i="6"/>
  <c r="R27" i="6"/>
  <c r="N27" i="6"/>
  <c r="O27" i="6"/>
  <c r="P27" i="6"/>
  <c r="J27" i="6"/>
  <c r="Q27" i="6"/>
  <c r="P18" i="1"/>
  <c r="M18" i="1"/>
  <c r="B59" i="7"/>
  <c r="H19" i="1"/>
  <c r="R18" i="1" s="1"/>
  <c r="B21" i="1"/>
  <c r="D20" i="1"/>
  <c r="F20" i="1" s="1"/>
  <c r="K19" i="1"/>
  <c r="J19" i="1"/>
  <c r="I19" i="1" s="1"/>
  <c r="S18" i="1" s="1"/>
  <c r="L19" i="1"/>
  <c r="E32" i="6"/>
  <c r="G32" i="6" s="1"/>
  <c r="H30" i="6"/>
  <c r="I30" i="6"/>
  <c r="F31" i="6"/>
  <c r="B32" i="6"/>
  <c r="D32" i="6" s="1"/>
  <c r="C33" i="6"/>
  <c r="C22" i="1"/>
  <c r="E21" i="1"/>
  <c r="G21" i="1" s="1"/>
  <c r="Q19" i="1"/>
  <c r="A27" i="1"/>
  <c r="N15" i="1" l="1"/>
  <c r="O15" i="1"/>
  <c r="C59" i="7"/>
  <c r="T16" i="1"/>
  <c r="S29" i="6"/>
  <c r="O28" i="6"/>
  <c r="P28" i="6"/>
  <c r="N28" i="6"/>
  <c r="M28" i="6"/>
  <c r="J28" i="6"/>
  <c r="K28" i="6"/>
  <c r="Q28" i="6"/>
  <c r="R28" i="6"/>
  <c r="L28" i="6"/>
  <c r="M19" i="1"/>
  <c r="B60" i="7"/>
  <c r="D21" i="1"/>
  <c r="F21" i="1" s="1"/>
  <c r="B22" i="1"/>
  <c r="J20" i="1"/>
  <c r="I20" i="1" s="1"/>
  <c r="S19" i="1" s="1"/>
  <c r="H20" i="1"/>
  <c r="R19" i="1" s="1"/>
  <c r="P19" i="1"/>
  <c r="L20" i="1"/>
  <c r="K20" i="1"/>
  <c r="E33" i="6"/>
  <c r="G33" i="6" s="1"/>
  <c r="I31" i="6"/>
  <c r="H31" i="6"/>
  <c r="F32" i="6"/>
  <c r="B33" i="6"/>
  <c r="D33" i="6" s="1"/>
  <c r="C34" i="6"/>
  <c r="C23" i="1"/>
  <c r="E22" i="1"/>
  <c r="G22" i="1" s="1"/>
  <c r="Q21" i="1" s="1"/>
  <c r="Q20" i="1"/>
  <c r="A28" i="1"/>
  <c r="N16" i="1" l="1"/>
  <c r="O16" i="1"/>
  <c r="C60" i="7"/>
  <c r="T17" i="1"/>
  <c r="S30" i="6"/>
  <c r="R29" i="6"/>
  <c r="M29" i="6"/>
  <c r="Q29" i="6"/>
  <c r="L29" i="6"/>
  <c r="N29" i="6"/>
  <c r="J29" i="6"/>
  <c r="K29" i="6"/>
  <c r="P29" i="6"/>
  <c r="O29" i="6"/>
  <c r="K21" i="1"/>
  <c r="B61" i="7"/>
  <c r="M20" i="1"/>
  <c r="J21" i="1"/>
  <c r="I21" i="1" s="1"/>
  <c r="S20" i="1" s="1"/>
  <c r="H21" i="1"/>
  <c r="R20" i="1" s="1"/>
  <c r="B23" i="1"/>
  <c r="D22" i="1"/>
  <c r="F22" i="1" s="1"/>
  <c r="L21" i="1"/>
  <c r="P20" i="1"/>
  <c r="E34" i="6"/>
  <c r="G34" i="6" s="1"/>
  <c r="H32" i="6"/>
  <c r="I32" i="6"/>
  <c r="F33" i="6"/>
  <c r="B34" i="6"/>
  <c r="D34" i="6" s="1"/>
  <c r="C35" i="6"/>
  <c r="A29" i="1"/>
  <c r="C24" i="1"/>
  <c r="E23" i="1"/>
  <c r="G23" i="1" s="1"/>
  <c r="Q22" i="1" s="1"/>
  <c r="C61" i="7" l="1"/>
  <c r="T18" i="1"/>
  <c r="N17" i="1"/>
  <c r="O17" i="1"/>
  <c r="M21" i="1"/>
  <c r="S31" i="6"/>
  <c r="R30" i="6"/>
  <c r="J30" i="6"/>
  <c r="N30" i="6"/>
  <c r="P30" i="6"/>
  <c r="O30" i="6"/>
  <c r="Q30" i="6"/>
  <c r="K30" i="6"/>
  <c r="L30" i="6"/>
  <c r="M30" i="6"/>
  <c r="B62" i="7"/>
  <c r="L22" i="1"/>
  <c r="B24" i="1"/>
  <c r="D23" i="1"/>
  <c r="F23" i="1" s="1"/>
  <c r="J22" i="1"/>
  <c r="I22" i="1" s="1"/>
  <c r="S21" i="1" s="1"/>
  <c r="P21" i="1"/>
  <c r="K22" i="1"/>
  <c r="H22" i="1"/>
  <c r="R21" i="1" s="1"/>
  <c r="E35" i="6"/>
  <c r="G35" i="6" s="1"/>
  <c r="I33" i="6"/>
  <c r="H33" i="6"/>
  <c r="F34" i="6"/>
  <c r="B35" i="6"/>
  <c r="D35" i="6" s="1"/>
  <c r="C36" i="6"/>
  <c r="C25" i="1"/>
  <c r="E24" i="1"/>
  <c r="G24" i="1" s="1"/>
  <c r="Q23" i="1" s="1"/>
  <c r="A30" i="1"/>
  <c r="C62" i="7" l="1"/>
  <c r="T19" i="1"/>
  <c r="N18" i="1"/>
  <c r="O18" i="1"/>
  <c r="S32" i="6"/>
  <c r="L31" i="6"/>
  <c r="M31" i="6"/>
  <c r="J31" i="6"/>
  <c r="Q31" i="6"/>
  <c r="K31" i="6"/>
  <c r="R31" i="6"/>
  <c r="N31" i="6"/>
  <c r="O31" i="6"/>
  <c r="P31" i="6"/>
  <c r="P22" i="1"/>
  <c r="B63" i="7"/>
  <c r="M22" i="1"/>
  <c r="H23" i="1"/>
  <c r="R22" i="1" s="1"/>
  <c r="J23" i="1"/>
  <c r="I23" i="1" s="1"/>
  <c r="S22" i="1" s="1"/>
  <c r="B25" i="1"/>
  <c r="D24" i="1"/>
  <c r="F24" i="1" s="1"/>
  <c r="K23" i="1"/>
  <c r="L23" i="1"/>
  <c r="E36" i="6"/>
  <c r="G36" i="6" s="1"/>
  <c r="H34" i="6"/>
  <c r="I34" i="6"/>
  <c r="F35" i="6"/>
  <c r="B36" i="6"/>
  <c r="D36" i="6" s="1"/>
  <c r="C37" i="6"/>
  <c r="C26" i="1"/>
  <c r="E25" i="1"/>
  <c r="G25" i="1" s="1"/>
  <c r="Q24" i="1" s="1"/>
  <c r="A31" i="1"/>
  <c r="C63" i="7" l="1"/>
  <c r="T20" i="1"/>
  <c r="N19" i="1"/>
  <c r="O19" i="1"/>
  <c r="S33" i="6"/>
  <c r="O32" i="6"/>
  <c r="P32" i="6"/>
  <c r="L32" i="6"/>
  <c r="M32" i="6"/>
  <c r="J32" i="6"/>
  <c r="N32" i="6"/>
  <c r="K32" i="6"/>
  <c r="Q32" i="6"/>
  <c r="R32" i="6"/>
  <c r="P23" i="1"/>
  <c r="M23" i="1"/>
  <c r="B64" i="7"/>
  <c r="H24" i="1"/>
  <c r="R23" i="1" s="1"/>
  <c r="B26" i="1"/>
  <c r="D25" i="1"/>
  <c r="F25" i="1" s="1"/>
  <c r="L24" i="1"/>
  <c r="J24" i="1"/>
  <c r="I24" i="1" s="1"/>
  <c r="S23" i="1" s="1"/>
  <c r="K24" i="1"/>
  <c r="E37" i="6"/>
  <c r="G37" i="6" s="1"/>
  <c r="H35" i="6"/>
  <c r="I35" i="6"/>
  <c r="F36" i="6"/>
  <c r="B37" i="6"/>
  <c r="D37" i="6" s="1"/>
  <c r="C38" i="6"/>
  <c r="C27" i="1"/>
  <c r="E26" i="1"/>
  <c r="G26" i="1" s="1"/>
  <c r="A32" i="1"/>
  <c r="N20" i="1" l="1"/>
  <c r="O20" i="1"/>
  <c r="C64" i="7"/>
  <c r="T21" i="1"/>
  <c r="S34" i="6"/>
  <c r="R33" i="6"/>
  <c r="O33" i="6"/>
  <c r="K33" i="6"/>
  <c r="P33" i="6"/>
  <c r="M33" i="6"/>
  <c r="Q33" i="6"/>
  <c r="L33" i="6"/>
  <c r="N33" i="6"/>
  <c r="J33" i="6"/>
  <c r="M24" i="1"/>
  <c r="B65" i="7"/>
  <c r="B27" i="1"/>
  <c r="D26" i="1"/>
  <c r="F26" i="1" s="1"/>
  <c r="L25" i="1"/>
  <c r="K25" i="1"/>
  <c r="H25" i="1"/>
  <c r="R24" i="1" s="1"/>
  <c r="P24" i="1"/>
  <c r="J25" i="1"/>
  <c r="I25" i="1" s="1"/>
  <c r="S24" i="1" s="1"/>
  <c r="E38" i="6"/>
  <c r="G38" i="6" s="1"/>
  <c r="H36" i="6"/>
  <c r="I36" i="6"/>
  <c r="F37" i="6"/>
  <c r="B38" i="6"/>
  <c r="D38" i="6" s="1"/>
  <c r="C39" i="6"/>
  <c r="Q25" i="1"/>
  <c r="C28" i="1"/>
  <c r="E27" i="1"/>
  <c r="G27" i="1" s="1"/>
  <c r="Q26" i="1" s="1"/>
  <c r="A33" i="1"/>
  <c r="C65" i="7" l="1"/>
  <c r="T22" i="1"/>
  <c r="N21" i="1"/>
  <c r="O21" i="1"/>
  <c r="S35" i="6"/>
  <c r="R34" i="6"/>
  <c r="L34" i="6"/>
  <c r="N34" i="6"/>
  <c r="J34" i="6"/>
  <c r="P34" i="6"/>
  <c r="O34" i="6"/>
  <c r="Q34" i="6"/>
  <c r="K34" i="6"/>
  <c r="M34" i="6"/>
  <c r="M25" i="1"/>
  <c r="J26" i="1"/>
  <c r="I26" i="1" s="1"/>
  <c r="S25" i="1" s="1"/>
  <c r="B66" i="7"/>
  <c r="B28" i="1"/>
  <c r="D27" i="1"/>
  <c r="F27" i="1" s="1"/>
  <c r="L26" i="1"/>
  <c r="P25" i="1"/>
  <c r="K26" i="1"/>
  <c r="H26" i="1"/>
  <c r="R25" i="1" s="1"/>
  <c r="E39" i="6"/>
  <c r="G39" i="6" s="1"/>
  <c r="I37" i="6"/>
  <c r="H37" i="6"/>
  <c r="F38" i="6"/>
  <c r="B39" i="6"/>
  <c r="D39" i="6" s="1"/>
  <c r="C40" i="6"/>
  <c r="A34" i="1"/>
  <c r="C29" i="1"/>
  <c r="E28" i="1"/>
  <c r="G28" i="1" s="1"/>
  <c r="C66" i="7" l="1"/>
  <c r="T23" i="1"/>
  <c r="N22" i="1"/>
  <c r="O22" i="1"/>
  <c r="S36" i="6"/>
  <c r="L35" i="6"/>
  <c r="M35" i="6"/>
  <c r="O35" i="6"/>
  <c r="P35" i="6"/>
  <c r="J35" i="6"/>
  <c r="Q35" i="6"/>
  <c r="K35" i="6"/>
  <c r="R35" i="6"/>
  <c r="N35" i="6"/>
  <c r="H27" i="1"/>
  <c r="R26" i="1" s="1"/>
  <c r="M26" i="1"/>
  <c r="B67" i="7"/>
  <c r="L27" i="1"/>
  <c r="K27" i="1"/>
  <c r="J27" i="1"/>
  <c r="I27" i="1" s="1"/>
  <c r="S26" i="1" s="1"/>
  <c r="B29" i="1"/>
  <c r="D28" i="1"/>
  <c r="F28" i="1" s="1"/>
  <c r="P26" i="1"/>
  <c r="E40" i="6"/>
  <c r="G40" i="6" s="1"/>
  <c r="H38" i="6"/>
  <c r="I38" i="6"/>
  <c r="F39" i="6"/>
  <c r="B40" i="6"/>
  <c r="D40" i="6" s="1"/>
  <c r="C41" i="6"/>
  <c r="A35" i="1"/>
  <c r="Q27" i="1"/>
  <c r="C30" i="1"/>
  <c r="E29" i="1"/>
  <c r="G29" i="1" s="1"/>
  <c r="N23" i="1" l="1"/>
  <c r="O23" i="1"/>
  <c r="C67" i="7"/>
  <c r="T24" i="1"/>
  <c r="S37" i="6"/>
  <c r="O36" i="6"/>
  <c r="P36" i="6"/>
  <c r="R36" i="6"/>
  <c r="L36" i="6"/>
  <c r="M36" i="6"/>
  <c r="J36" i="6"/>
  <c r="Q36" i="6"/>
  <c r="N36" i="6"/>
  <c r="K36" i="6"/>
  <c r="K28" i="1"/>
  <c r="M27" i="1"/>
  <c r="B68" i="7"/>
  <c r="H28" i="1"/>
  <c r="R27" i="1" s="1"/>
  <c r="J28" i="1"/>
  <c r="I28" i="1" s="1"/>
  <c r="S27" i="1" s="1"/>
  <c r="L28" i="1"/>
  <c r="B30" i="1"/>
  <c r="D29" i="1"/>
  <c r="F29" i="1" s="1"/>
  <c r="P27" i="1"/>
  <c r="E41" i="6"/>
  <c r="G41" i="6" s="1"/>
  <c r="H39" i="6"/>
  <c r="I39" i="6"/>
  <c r="F40" i="6"/>
  <c r="B41" i="6"/>
  <c r="D41" i="6" s="1"/>
  <c r="C42" i="6"/>
  <c r="A36" i="1"/>
  <c r="C31" i="1"/>
  <c r="E30" i="1"/>
  <c r="G30" i="1" s="1"/>
  <c r="Q29" i="1" s="1"/>
  <c r="Q28" i="1"/>
  <c r="C68" i="7" l="1"/>
  <c r="T25" i="1"/>
  <c r="N24" i="1"/>
  <c r="O24" i="1"/>
  <c r="S38" i="6"/>
  <c r="R37" i="6"/>
  <c r="J37" i="6"/>
  <c r="O37" i="6"/>
  <c r="K37" i="6"/>
  <c r="P37" i="6"/>
  <c r="M37" i="6"/>
  <c r="Q37" i="6"/>
  <c r="L37" i="6"/>
  <c r="N37" i="6"/>
  <c r="M28" i="1"/>
  <c r="J29" i="1"/>
  <c r="I29" i="1" s="1"/>
  <c r="S28" i="1" s="1"/>
  <c r="B69" i="7"/>
  <c r="K29" i="1"/>
  <c r="H29" i="1"/>
  <c r="R28" i="1" s="1"/>
  <c r="L29" i="1"/>
  <c r="B31" i="1"/>
  <c r="D30" i="1"/>
  <c r="F30" i="1" s="1"/>
  <c r="P28" i="1"/>
  <c r="E42" i="6"/>
  <c r="G42" i="6" s="1"/>
  <c r="H40" i="6"/>
  <c r="I40" i="6"/>
  <c r="F41" i="6"/>
  <c r="B42" i="6"/>
  <c r="D42" i="6" s="1"/>
  <c r="C43" i="6"/>
  <c r="C32" i="1"/>
  <c r="E31" i="1"/>
  <c r="G31" i="1" s="1"/>
  <c r="A37" i="1"/>
  <c r="C69" i="7" l="1"/>
  <c r="T26" i="1"/>
  <c r="N25" i="1"/>
  <c r="O25" i="1"/>
  <c r="S39" i="6"/>
  <c r="R38" i="6"/>
  <c r="J38" i="6"/>
  <c r="K38" i="6"/>
  <c r="L38" i="6"/>
  <c r="M38" i="6"/>
  <c r="N38" i="6"/>
  <c r="P38" i="6"/>
  <c r="Q38" i="6"/>
  <c r="O38" i="6"/>
  <c r="H30" i="1"/>
  <c r="R29" i="1" s="1"/>
  <c r="M29" i="1"/>
  <c r="B70" i="7"/>
  <c r="B32" i="1"/>
  <c r="D31" i="1"/>
  <c r="F31" i="1" s="1"/>
  <c r="K30" i="1"/>
  <c r="L30" i="1"/>
  <c r="P29" i="1"/>
  <c r="J30" i="1"/>
  <c r="I30" i="1" s="1"/>
  <c r="S29" i="1" s="1"/>
  <c r="E43" i="6"/>
  <c r="G43" i="6" s="1"/>
  <c r="H41" i="6"/>
  <c r="I41" i="6"/>
  <c r="F42" i="6"/>
  <c r="B43" i="6"/>
  <c r="D43" i="6" s="1"/>
  <c r="C44" i="6"/>
  <c r="A38" i="1"/>
  <c r="Q30" i="1"/>
  <c r="C33" i="1"/>
  <c r="E32" i="1"/>
  <c r="G32" i="1" s="1"/>
  <c r="C70" i="7" l="1"/>
  <c r="T27" i="1"/>
  <c r="N26" i="1"/>
  <c r="O26" i="1"/>
  <c r="S40" i="6"/>
  <c r="L39" i="6"/>
  <c r="M39" i="6"/>
  <c r="N39" i="6"/>
  <c r="O39" i="6"/>
  <c r="P39" i="6"/>
  <c r="R39" i="6"/>
  <c r="J39" i="6"/>
  <c r="Q39" i="6"/>
  <c r="K39" i="6"/>
  <c r="J31" i="1"/>
  <c r="I31" i="1" s="1"/>
  <c r="S30" i="1" s="1"/>
  <c r="B71" i="7"/>
  <c r="M30" i="1"/>
  <c r="K31" i="1"/>
  <c r="D32" i="1"/>
  <c r="F32" i="1" s="1"/>
  <c r="B33" i="1"/>
  <c r="H31" i="1"/>
  <c r="R30" i="1" s="1"/>
  <c r="L31" i="1"/>
  <c r="M31" i="1" s="1"/>
  <c r="P30" i="1"/>
  <c r="E44" i="6"/>
  <c r="G44" i="6" s="1"/>
  <c r="H42" i="6"/>
  <c r="I42" i="6"/>
  <c r="F43" i="6"/>
  <c r="B44" i="6"/>
  <c r="D44" i="6" s="1"/>
  <c r="C45" i="6"/>
  <c r="Q31" i="1"/>
  <c r="C34" i="1"/>
  <c r="E33" i="1"/>
  <c r="G33" i="1" s="1"/>
  <c r="A39" i="1"/>
  <c r="C71" i="7" l="1"/>
  <c r="T28" i="1"/>
  <c r="N27" i="1"/>
  <c r="O27" i="1"/>
  <c r="S41" i="6"/>
  <c r="O40" i="6"/>
  <c r="P40" i="6"/>
  <c r="K40" i="6"/>
  <c r="Q40" i="6"/>
  <c r="R40" i="6"/>
  <c r="L40" i="6"/>
  <c r="M40" i="6"/>
  <c r="J40" i="6"/>
  <c r="N40" i="6"/>
  <c r="B72" i="7"/>
  <c r="K32" i="1"/>
  <c r="H32" i="1"/>
  <c r="R31" i="1" s="1"/>
  <c r="J32" i="1"/>
  <c r="I32" i="1" s="1"/>
  <c r="S31" i="1" s="1"/>
  <c r="P31" i="1"/>
  <c r="B34" i="1"/>
  <c r="D33" i="1"/>
  <c r="F33" i="1" s="1"/>
  <c r="L32" i="1"/>
  <c r="E45" i="6"/>
  <c r="G45" i="6" s="1"/>
  <c r="H43" i="6"/>
  <c r="I43" i="6"/>
  <c r="F44" i="6"/>
  <c r="B45" i="6"/>
  <c r="D45" i="6" s="1"/>
  <c r="C46" i="6"/>
  <c r="A40" i="1"/>
  <c r="C35" i="1"/>
  <c r="E34" i="1"/>
  <c r="G34" i="1" s="1"/>
  <c r="Q32" i="1"/>
  <c r="C72" i="7" l="1"/>
  <c r="T29" i="1"/>
  <c r="N28" i="1"/>
  <c r="O28" i="1"/>
  <c r="S42" i="6"/>
  <c r="R41" i="6"/>
  <c r="L41" i="6"/>
  <c r="N41" i="6"/>
  <c r="Q41" i="6"/>
  <c r="J41" i="6"/>
  <c r="O41" i="6"/>
  <c r="K41" i="6"/>
  <c r="P41" i="6"/>
  <c r="M41" i="6"/>
  <c r="P32" i="1"/>
  <c r="B73" i="7"/>
  <c r="M32" i="1"/>
  <c r="K33" i="1"/>
  <c r="B35" i="1"/>
  <c r="D34" i="1"/>
  <c r="F34" i="1" s="1"/>
  <c r="J33" i="1"/>
  <c r="I33" i="1" s="1"/>
  <c r="S32" i="1" s="1"/>
  <c r="L33" i="1"/>
  <c r="H33" i="1"/>
  <c r="R32" i="1" s="1"/>
  <c r="E46" i="6"/>
  <c r="G46" i="6" s="1"/>
  <c r="H44" i="6"/>
  <c r="I44" i="6"/>
  <c r="F45" i="6"/>
  <c r="B46" i="6"/>
  <c r="D46" i="6" s="1"/>
  <c r="C47" i="6"/>
  <c r="A41" i="1"/>
  <c r="Q33" i="1"/>
  <c r="C36" i="1"/>
  <c r="E35" i="1"/>
  <c r="G35" i="1" s="1"/>
  <c r="C73" i="7" l="1"/>
  <c r="T30" i="1"/>
  <c r="N29" i="1"/>
  <c r="O29" i="1"/>
  <c r="S43" i="6"/>
  <c r="R42" i="6"/>
  <c r="J42" i="6"/>
  <c r="O42" i="6"/>
  <c r="Q42" i="6"/>
  <c r="K42" i="6"/>
  <c r="L42" i="6"/>
  <c r="M42" i="6"/>
  <c r="N42" i="6"/>
  <c r="P42" i="6"/>
  <c r="H34" i="1"/>
  <c r="R33" i="1" s="1"/>
  <c r="M33" i="1"/>
  <c r="B74" i="7"/>
  <c r="K34" i="1"/>
  <c r="D35" i="1"/>
  <c r="F35" i="1" s="1"/>
  <c r="B36" i="1"/>
  <c r="J34" i="1"/>
  <c r="I34" i="1" s="1"/>
  <c r="S33" i="1" s="1"/>
  <c r="P33" i="1"/>
  <c r="L34" i="1"/>
  <c r="E47" i="6"/>
  <c r="G47" i="6" s="1"/>
  <c r="H45" i="6"/>
  <c r="I45" i="6"/>
  <c r="F46" i="6"/>
  <c r="B47" i="6"/>
  <c r="D47" i="6" s="1"/>
  <c r="C48" i="6"/>
  <c r="Q34" i="1"/>
  <c r="C37" i="1"/>
  <c r="E36" i="1"/>
  <c r="G36" i="1" s="1"/>
  <c r="Q35" i="1" s="1"/>
  <c r="A42" i="1"/>
  <c r="C74" i="7" l="1"/>
  <c r="T31" i="1"/>
  <c r="N30" i="1"/>
  <c r="O30" i="1"/>
  <c r="S44" i="6"/>
  <c r="L43" i="6"/>
  <c r="M43" i="6"/>
  <c r="R43" i="6"/>
  <c r="N43" i="6"/>
  <c r="O43" i="6"/>
  <c r="P43" i="6"/>
  <c r="K43" i="6"/>
  <c r="J43" i="6"/>
  <c r="Q43" i="6"/>
  <c r="M34" i="1"/>
  <c r="B75" i="7"/>
  <c r="L35" i="1"/>
  <c r="H35" i="1"/>
  <c r="R34" i="1" s="1"/>
  <c r="J35" i="1"/>
  <c r="I35" i="1" s="1"/>
  <c r="S34" i="1" s="1"/>
  <c r="B37" i="1"/>
  <c r="D36" i="1"/>
  <c r="F36" i="1" s="1"/>
  <c r="P34" i="1"/>
  <c r="K35" i="1"/>
  <c r="E48" i="6"/>
  <c r="G48" i="6" s="1"/>
  <c r="H46" i="6"/>
  <c r="I46" i="6"/>
  <c r="F47" i="6"/>
  <c r="B48" i="6"/>
  <c r="D48" i="6" s="1"/>
  <c r="C49" i="6"/>
  <c r="C38" i="1"/>
  <c r="E37" i="1"/>
  <c r="G37" i="1" s="1"/>
  <c r="A43" i="1"/>
  <c r="C75" i="7" l="1"/>
  <c r="T32" i="1"/>
  <c r="N31" i="1"/>
  <c r="O31" i="1"/>
  <c r="S45" i="6"/>
  <c r="O44" i="6"/>
  <c r="P44" i="6"/>
  <c r="N44" i="6"/>
  <c r="M44" i="6"/>
  <c r="K44" i="6"/>
  <c r="Q44" i="6"/>
  <c r="L44" i="6"/>
  <c r="R44" i="6"/>
  <c r="J44" i="6"/>
  <c r="M35" i="1"/>
  <c r="B76" i="7"/>
  <c r="P35" i="1"/>
  <c r="L36" i="1"/>
  <c r="H36" i="1"/>
  <c r="R35" i="1" s="1"/>
  <c r="B38" i="1"/>
  <c r="D37" i="1"/>
  <c r="F37" i="1" s="1"/>
  <c r="K36" i="1"/>
  <c r="J36" i="1"/>
  <c r="I36" i="1" s="1"/>
  <c r="S35" i="1" s="1"/>
  <c r="E49" i="6"/>
  <c r="G49" i="6" s="1"/>
  <c r="I47" i="6"/>
  <c r="H47" i="6"/>
  <c r="F48" i="6"/>
  <c r="B49" i="6"/>
  <c r="D49" i="6" s="1"/>
  <c r="C50" i="6"/>
  <c r="C39" i="1"/>
  <c r="E38" i="1"/>
  <c r="G38" i="1" s="1"/>
  <c r="A44" i="1"/>
  <c r="Q36" i="1"/>
  <c r="C76" i="7" l="1"/>
  <c r="T33" i="1"/>
  <c r="N32" i="1"/>
  <c r="O32" i="1"/>
  <c r="S46" i="6"/>
  <c r="R45" i="6"/>
  <c r="M45" i="6"/>
  <c r="Q45" i="6"/>
  <c r="L45" i="6"/>
  <c r="N45" i="6"/>
  <c r="K45" i="6"/>
  <c r="P45" i="6"/>
  <c r="J45" i="6"/>
  <c r="O45" i="6"/>
  <c r="M36" i="1"/>
  <c r="P36" i="1"/>
  <c r="B77" i="7"/>
  <c r="J37" i="1"/>
  <c r="I37" i="1" s="1"/>
  <c r="B39" i="1"/>
  <c r="D38" i="1"/>
  <c r="F38" i="1" s="1"/>
  <c r="K37" i="1"/>
  <c r="L37" i="1"/>
  <c r="H37" i="1"/>
  <c r="R36" i="1" s="1"/>
  <c r="E50" i="6"/>
  <c r="G50" i="6" s="1"/>
  <c r="H48" i="6"/>
  <c r="I48" i="6"/>
  <c r="F49" i="6"/>
  <c r="B50" i="6"/>
  <c r="D50" i="6" s="1"/>
  <c r="C51" i="6"/>
  <c r="C40" i="1"/>
  <c r="E39" i="1"/>
  <c r="G39" i="1" s="1"/>
  <c r="A45" i="1"/>
  <c r="Q37" i="1"/>
  <c r="S36" i="1"/>
  <c r="C77" i="7" l="1"/>
  <c r="T34" i="1"/>
  <c r="N33" i="1"/>
  <c r="O33" i="1"/>
  <c r="S47" i="6"/>
  <c r="R46" i="6"/>
  <c r="N46" i="6"/>
  <c r="P46" i="6"/>
  <c r="O46" i="6"/>
  <c r="Q46" i="6"/>
  <c r="K46" i="6"/>
  <c r="L46" i="6"/>
  <c r="M46" i="6"/>
  <c r="J46" i="6"/>
  <c r="B78" i="7"/>
  <c r="M37" i="1"/>
  <c r="H38" i="1"/>
  <c r="R37" i="1" s="1"/>
  <c r="J38" i="1"/>
  <c r="I38" i="1" s="1"/>
  <c r="S37" i="1" s="1"/>
  <c r="K38" i="1"/>
  <c r="P37" i="1"/>
  <c r="B40" i="1"/>
  <c r="D39" i="1"/>
  <c r="F39" i="1" s="1"/>
  <c r="L38" i="1"/>
  <c r="E51" i="6"/>
  <c r="G51" i="6" s="1"/>
  <c r="H49" i="6"/>
  <c r="I49" i="6"/>
  <c r="F50" i="6"/>
  <c r="B51" i="6"/>
  <c r="D51" i="6" s="1"/>
  <c r="C52" i="6"/>
  <c r="C41" i="1"/>
  <c r="E40" i="1"/>
  <c r="G40" i="1" s="1"/>
  <c r="A46" i="1"/>
  <c r="Q38" i="1"/>
  <c r="C78" i="7" l="1"/>
  <c r="T35" i="1"/>
  <c r="N34" i="1"/>
  <c r="O34" i="1"/>
  <c r="S48" i="6"/>
  <c r="L47" i="6"/>
  <c r="M47" i="6"/>
  <c r="J47" i="6"/>
  <c r="Q47" i="6"/>
  <c r="K47" i="6"/>
  <c r="R47" i="6"/>
  <c r="N47" i="6"/>
  <c r="O47" i="6"/>
  <c r="P47" i="6"/>
  <c r="M38" i="1"/>
  <c r="B79" i="7"/>
  <c r="K39" i="1"/>
  <c r="J39" i="1"/>
  <c r="I39" i="1" s="1"/>
  <c r="S38" i="1" s="1"/>
  <c r="H39" i="1"/>
  <c r="R38" i="1" s="1"/>
  <c r="B41" i="1"/>
  <c r="D40" i="1"/>
  <c r="F40" i="1" s="1"/>
  <c r="P38" i="1"/>
  <c r="L39" i="1"/>
  <c r="E52" i="6"/>
  <c r="G52" i="6" s="1"/>
  <c r="I50" i="6"/>
  <c r="H50" i="6"/>
  <c r="F51" i="6"/>
  <c r="B52" i="6"/>
  <c r="D52" i="6" s="1"/>
  <c r="C53" i="6"/>
  <c r="C42" i="1"/>
  <c r="E41" i="1"/>
  <c r="G41" i="1" s="1"/>
  <c r="A47" i="1"/>
  <c r="Q39" i="1"/>
  <c r="C79" i="7" l="1"/>
  <c r="T36" i="1"/>
  <c r="N35" i="1"/>
  <c r="O35" i="1"/>
  <c r="S49" i="6"/>
  <c r="O48" i="6"/>
  <c r="P48" i="6"/>
  <c r="M48" i="6"/>
  <c r="J48" i="6"/>
  <c r="N48" i="6"/>
  <c r="K48" i="6"/>
  <c r="Q48" i="6"/>
  <c r="L48" i="6"/>
  <c r="R48" i="6"/>
  <c r="J40" i="1"/>
  <c r="I40" i="1" s="1"/>
  <c r="S39" i="1" s="1"/>
  <c r="B80" i="7"/>
  <c r="M39" i="1"/>
  <c r="H40" i="1"/>
  <c r="R39" i="1" s="1"/>
  <c r="K40" i="1"/>
  <c r="D41" i="1"/>
  <c r="F41" i="1" s="1"/>
  <c r="B42" i="1"/>
  <c r="P39" i="1"/>
  <c r="L40" i="1"/>
  <c r="E53" i="6"/>
  <c r="G53" i="6" s="1"/>
  <c r="H51" i="6"/>
  <c r="I51" i="6"/>
  <c r="F52" i="6"/>
  <c r="B53" i="6"/>
  <c r="D53" i="6" s="1"/>
  <c r="C54" i="6"/>
  <c r="C43" i="1"/>
  <c r="E42" i="1"/>
  <c r="G42" i="1" s="1"/>
  <c r="A48" i="1"/>
  <c r="Q40" i="1"/>
  <c r="C80" i="7" l="1"/>
  <c r="T37" i="1"/>
  <c r="N36" i="1"/>
  <c r="O36" i="1"/>
  <c r="S50" i="6"/>
  <c r="R49" i="6"/>
  <c r="K49" i="6"/>
  <c r="P49" i="6"/>
  <c r="M49" i="6"/>
  <c r="Q49" i="6"/>
  <c r="L49" i="6"/>
  <c r="N49" i="6"/>
  <c r="O49" i="6"/>
  <c r="J49" i="6"/>
  <c r="K41" i="1"/>
  <c r="M40" i="1"/>
  <c r="B81" i="7"/>
  <c r="P40" i="1"/>
  <c r="J41" i="1"/>
  <c r="I41" i="1" s="1"/>
  <c r="S40" i="1" s="1"/>
  <c r="H41" i="1"/>
  <c r="R40" i="1" s="1"/>
  <c r="B43" i="1"/>
  <c r="D42" i="1"/>
  <c r="F42" i="1" s="1"/>
  <c r="L41" i="1"/>
  <c r="E54" i="6"/>
  <c r="G54" i="6" s="1"/>
  <c r="I52" i="6"/>
  <c r="H52" i="6"/>
  <c r="F53" i="6"/>
  <c r="B54" i="6"/>
  <c r="D54" i="6" s="1"/>
  <c r="C55" i="6"/>
  <c r="Q41" i="1"/>
  <c r="A49" i="1"/>
  <c r="C44" i="1"/>
  <c r="E43" i="1"/>
  <c r="G43" i="1" s="1"/>
  <c r="C81" i="7" l="1"/>
  <c r="T38" i="1"/>
  <c r="N37" i="1"/>
  <c r="O37" i="1"/>
  <c r="S51" i="6"/>
  <c r="R50" i="6"/>
  <c r="J50" i="6"/>
  <c r="L50" i="6"/>
  <c r="M50" i="6"/>
  <c r="N50" i="6"/>
  <c r="P50" i="6"/>
  <c r="O50" i="6"/>
  <c r="Q50" i="6"/>
  <c r="K50" i="6"/>
  <c r="M41" i="1"/>
  <c r="K42" i="1"/>
  <c r="B82" i="7"/>
  <c r="L42" i="1"/>
  <c r="H42" i="1"/>
  <c r="R41" i="1" s="1"/>
  <c r="J42" i="1"/>
  <c r="I42" i="1" s="1"/>
  <c r="S41" i="1" s="1"/>
  <c r="B44" i="1"/>
  <c r="D43" i="1"/>
  <c r="F43" i="1" s="1"/>
  <c r="P41" i="1"/>
  <c r="E55" i="6"/>
  <c r="G55" i="6" s="1"/>
  <c r="H53" i="6"/>
  <c r="I53" i="6"/>
  <c r="F54" i="6"/>
  <c r="B55" i="6"/>
  <c r="D55" i="6" s="1"/>
  <c r="C56" i="6"/>
  <c r="A50" i="1"/>
  <c r="C45" i="1"/>
  <c r="E44" i="1"/>
  <c r="G44" i="1" s="1"/>
  <c r="Q43" i="1" s="1"/>
  <c r="Q42" i="1"/>
  <c r="C82" i="7" l="1"/>
  <c r="T39" i="1"/>
  <c r="N38" i="1"/>
  <c r="O38" i="1"/>
  <c r="M42" i="1"/>
  <c r="S52" i="6"/>
  <c r="L51" i="6"/>
  <c r="M51" i="6"/>
  <c r="O51" i="6"/>
  <c r="P51" i="6"/>
  <c r="J51" i="6"/>
  <c r="Q51" i="6"/>
  <c r="K51" i="6"/>
  <c r="R51" i="6"/>
  <c r="N51" i="6"/>
  <c r="J43" i="1"/>
  <c r="I43" i="1" s="1"/>
  <c r="S42" i="1" s="1"/>
  <c r="B83" i="7"/>
  <c r="K43" i="1"/>
  <c r="P42" i="1"/>
  <c r="D44" i="1"/>
  <c r="F44" i="1" s="1"/>
  <c r="B45" i="1"/>
  <c r="H43" i="1"/>
  <c r="R42" i="1" s="1"/>
  <c r="L43" i="1"/>
  <c r="M43" i="1" s="1"/>
  <c r="E56" i="6"/>
  <c r="G56" i="6" s="1"/>
  <c r="I54" i="6"/>
  <c r="H54" i="6"/>
  <c r="F55" i="6"/>
  <c r="B56" i="6"/>
  <c r="D56" i="6" s="1"/>
  <c r="C57" i="6"/>
  <c r="C46" i="1"/>
  <c r="E45" i="1"/>
  <c r="G45" i="1" s="1"/>
  <c r="A51" i="1"/>
  <c r="C83" i="7" l="1"/>
  <c r="T40" i="1"/>
  <c r="N39" i="1"/>
  <c r="O39" i="1"/>
  <c r="S53" i="6"/>
  <c r="O52" i="6"/>
  <c r="P52" i="6"/>
  <c r="R52" i="6"/>
  <c r="M52" i="6"/>
  <c r="Q52" i="6"/>
  <c r="J52" i="6"/>
  <c r="N52" i="6"/>
  <c r="K52" i="6"/>
  <c r="L52" i="6"/>
  <c r="B84" i="7"/>
  <c r="H44" i="1"/>
  <c r="R43" i="1" s="1"/>
  <c r="D45" i="1"/>
  <c r="F45" i="1" s="1"/>
  <c r="B46" i="1"/>
  <c r="J44" i="1"/>
  <c r="I44" i="1" s="1"/>
  <c r="S43" i="1" s="1"/>
  <c r="K44" i="1"/>
  <c r="P43" i="1"/>
  <c r="L44" i="1"/>
  <c r="E57" i="6"/>
  <c r="G57" i="6" s="1"/>
  <c r="H55" i="6"/>
  <c r="I55" i="6"/>
  <c r="F56" i="6"/>
  <c r="B57" i="6"/>
  <c r="D57" i="6" s="1"/>
  <c r="C58" i="6"/>
  <c r="Q44" i="1"/>
  <c r="A52" i="1"/>
  <c r="C47" i="1"/>
  <c r="E46" i="1"/>
  <c r="G46" i="1" s="1"/>
  <c r="C84" i="7" l="1"/>
  <c r="T41" i="1"/>
  <c r="N40" i="1"/>
  <c r="O40" i="1"/>
  <c r="S54" i="6"/>
  <c r="R53" i="6"/>
  <c r="J53" i="6"/>
  <c r="O53" i="6"/>
  <c r="K53" i="6"/>
  <c r="P53" i="6"/>
  <c r="M53" i="6"/>
  <c r="N53" i="6"/>
  <c r="Q53" i="6"/>
  <c r="L53" i="6"/>
  <c r="B85" i="7"/>
  <c r="M44" i="1"/>
  <c r="K45" i="1"/>
  <c r="L45" i="1"/>
  <c r="P44" i="1"/>
  <c r="B47" i="1"/>
  <c r="D46" i="1"/>
  <c r="F46" i="1" s="1"/>
  <c r="H45" i="1"/>
  <c r="R44" i="1" s="1"/>
  <c r="J45" i="1"/>
  <c r="I45" i="1" s="1"/>
  <c r="S44" i="1" s="1"/>
  <c r="E58" i="6"/>
  <c r="G58" i="6" s="1"/>
  <c r="H56" i="6"/>
  <c r="I56" i="6"/>
  <c r="F57" i="6"/>
  <c r="B58" i="6"/>
  <c r="D58" i="6" s="1"/>
  <c r="C59" i="6"/>
  <c r="C48" i="1"/>
  <c r="E47" i="1"/>
  <c r="G47" i="1" s="1"/>
  <c r="A53" i="1"/>
  <c r="Q45" i="1"/>
  <c r="M45" i="1" l="1"/>
  <c r="C85" i="7"/>
  <c r="T42" i="1"/>
  <c r="N41" i="1"/>
  <c r="O41" i="1"/>
  <c r="S55" i="6"/>
  <c r="R54" i="6"/>
  <c r="J54" i="6"/>
  <c r="K54" i="6"/>
  <c r="L54" i="6"/>
  <c r="M54" i="6"/>
  <c r="Q54" i="6"/>
  <c r="N54" i="6"/>
  <c r="P54" i="6"/>
  <c r="O54" i="6"/>
  <c r="P45" i="1"/>
  <c r="B86" i="7"/>
  <c r="L46" i="1"/>
  <c r="K46" i="1"/>
  <c r="H46" i="1"/>
  <c r="R45" i="1" s="1"/>
  <c r="B48" i="1"/>
  <c r="D47" i="1"/>
  <c r="F47" i="1" s="1"/>
  <c r="J46" i="1"/>
  <c r="I46" i="1" s="1"/>
  <c r="S45" i="1" s="1"/>
  <c r="E59" i="6"/>
  <c r="G59" i="6" s="1"/>
  <c r="H57" i="6"/>
  <c r="I57" i="6"/>
  <c r="F58" i="6"/>
  <c r="B59" i="6"/>
  <c r="D59" i="6" s="1"/>
  <c r="C60" i="6"/>
  <c r="A54" i="1"/>
  <c r="C49" i="1"/>
  <c r="E48" i="1"/>
  <c r="G48" i="1" s="1"/>
  <c r="Q47" i="1" s="1"/>
  <c r="Q46" i="1"/>
  <c r="C86" i="7" l="1"/>
  <c r="T43" i="1"/>
  <c r="N42" i="1"/>
  <c r="O42" i="1"/>
  <c r="S56" i="6"/>
  <c r="L55" i="6"/>
  <c r="M55" i="6"/>
  <c r="N55" i="6"/>
  <c r="O55" i="6"/>
  <c r="P55" i="6"/>
  <c r="J55" i="6"/>
  <c r="Q55" i="6"/>
  <c r="K55" i="6"/>
  <c r="R55" i="6"/>
  <c r="H47" i="1"/>
  <c r="R46" i="1" s="1"/>
  <c r="M46" i="1"/>
  <c r="B87" i="7"/>
  <c r="D48" i="1"/>
  <c r="F48" i="1" s="1"/>
  <c r="B49" i="1"/>
  <c r="K47" i="1"/>
  <c r="L47" i="1"/>
  <c r="J47" i="1"/>
  <c r="I47" i="1" s="1"/>
  <c r="S46" i="1" s="1"/>
  <c r="P46" i="1"/>
  <c r="E60" i="6"/>
  <c r="G60" i="6" s="1"/>
  <c r="H58" i="6"/>
  <c r="I58" i="6"/>
  <c r="F59" i="6"/>
  <c r="B60" i="6"/>
  <c r="D60" i="6" s="1"/>
  <c r="C61" i="6"/>
  <c r="C50" i="1"/>
  <c r="E49" i="1"/>
  <c r="G49" i="1" s="1"/>
  <c r="A55" i="1"/>
  <c r="C87" i="7" l="1"/>
  <c r="T44" i="1"/>
  <c r="N43" i="1"/>
  <c r="O43" i="1"/>
  <c r="S57" i="6"/>
  <c r="O56" i="6"/>
  <c r="P56" i="6"/>
  <c r="K56" i="6"/>
  <c r="L56" i="6"/>
  <c r="Q56" i="6"/>
  <c r="R56" i="6"/>
  <c r="M56" i="6"/>
  <c r="J56" i="6"/>
  <c r="N56" i="6"/>
  <c r="M47" i="1"/>
  <c r="H48" i="1"/>
  <c r="R47" i="1" s="1"/>
  <c r="B88" i="7"/>
  <c r="P47" i="1"/>
  <c r="K48" i="1"/>
  <c r="J48" i="1"/>
  <c r="I48" i="1" s="1"/>
  <c r="S47" i="1" s="1"/>
  <c r="L48" i="1"/>
  <c r="B50" i="1"/>
  <c r="D49" i="1"/>
  <c r="F49" i="1" s="1"/>
  <c r="E61" i="6"/>
  <c r="G61" i="6" s="1"/>
  <c r="I59" i="6"/>
  <c r="H59" i="6"/>
  <c r="F60" i="6"/>
  <c r="B61" i="6"/>
  <c r="D61" i="6" s="1"/>
  <c r="C62" i="6"/>
  <c r="C51" i="1"/>
  <c r="E50" i="1"/>
  <c r="G50" i="1" s="1"/>
  <c r="Q49" i="1" s="1"/>
  <c r="Q48" i="1"/>
  <c r="A56" i="1"/>
  <c r="C88" i="7" l="1"/>
  <c r="T45" i="1"/>
  <c r="N44" i="1"/>
  <c r="O44" i="1"/>
  <c r="S58" i="6"/>
  <c r="R57" i="6"/>
  <c r="L57" i="6"/>
  <c r="N57" i="6"/>
  <c r="O57" i="6"/>
  <c r="J57" i="6"/>
  <c r="K57" i="6"/>
  <c r="P57" i="6"/>
  <c r="M57" i="6"/>
  <c r="Q57" i="6"/>
  <c r="M48" i="1"/>
  <c r="H49" i="1"/>
  <c r="R48" i="1" s="1"/>
  <c r="B89" i="7"/>
  <c r="B51" i="1"/>
  <c r="D50" i="1"/>
  <c r="F50" i="1" s="1"/>
  <c r="P48" i="1"/>
  <c r="J49" i="1"/>
  <c r="I49" i="1" s="1"/>
  <c r="S48" i="1" s="1"/>
  <c r="L49" i="1"/>
  <c r="K49" i="1"/>
  <c r="E62" i="6"/>
  <c r="G62" i="6" s="1"/>
  <c r="H60" i="6"/>
  <c r="I60" i="6"/>
  <c r="F61" i="6"/>
  <c r="B62" i="6"/>
  <c r="D62" i="6" s="1"/>
  <c r="C63" i="6"/>
  <c r="C52" i="1"/>
  <c r="E51" i="1"/>
  <c r="G51" i="1" s="1"/>
  <c r="A57" i="1"/>
  <c r="N45" i="1" l="1"/>
  <c r="O45" i="1"/>
  <c r="C89" i="7"/>
  <c r="T46" i="1"/>
  <c r="S59" i="6"/>
  <c r="R58" i="6"/>
  <c r="O58" i="6"/>
  <c r="Q58" i="6"/>
  <c r="K58" i="6"/>
  <c r="J58" i="6"/>
  <c r="L58" i="6"/>
  <c r="M58" i="6"/>
  <c r="N58" i="6"/>
  <c r="P58" i="6"/>
  <c r="M49" i="1"/>
  <c r="J50" i="1"/>
  <c r="I50" i="1" s="1"/>
  <c r="S49" i="1" s="1"/>
  <c r="B90" i="7"/>
  <c r="K50" i="1"/>
  <c r="P49" i="1"/>
  <c r="H50" i="1"/>
  <c r="R49" i="1" s="1"/>
  <c r="L50" i="1"/>
  <c r="B52" i="1"/>
  <c r="D51" i="1"/>
  <c r="F51" i="1" s="1"/>
  <c r="E63" i="6"/>
  <c r="G63" i="6" s="1"/>
  <c r="H61" i="6"/>
  <c r="I61" i="6"/>
  <c r="F62" i="6"/>
  <c r="B63" i="6"/>
  <c r="D63" i="6" s="1"/>
  <c r="C64" i="6"/>
  <c r="A58" i="1"/>
  <c r="C53" i="1"/>
  <c r="E52" i="1"/>
  <c r="G52" i="1" s="1"/>
  <c r="Q50" i="1"/>
  <c r="M50" i="1" l="1"/>
  <c r="C90" i="7"/>
  <c r="T47" i="1"/>
  <c r="N46" i="1"/>
  <c r="O46" i="1"/>
  <c r="S60" i="6"/>
  <c r="L59" i="6"/>
  <c r="M59" i="6"/>
  <c r="K59" i="6"/>
  <c r="R59" i="6"/>
  <c r="N59" i="6"/>
  <c r="O59" i="6"/>
  <c r="P59" i="6"/>
  <c r="J59" i="6"/>
  <c r="Q59" i="6"/>
  <c r="B91" i="7"/>
  <c r="H51" i="1"/>
  <c r="R50" i="1" s="1"/>
  <c r="K51" i="1"/>
  <c r="L51" i="1"/>
  <c r="B53" i="1"/>
  <c r="D52" i="1"/>
  <c r="F52" i="1" s="1"/>
  <c r="P50" i="1"/>
  <c r="J51" i="1"/>
  <c r="I51" i="1" s="1"/>
  <c r="S50" i="1" s="1"/>
  <c r="E64" i="6"/>
  <c r="G64" i="6" s="1"/>
  <c r="H62" i="6"/>
  <c r="I62" i="6"/>
  <c r="F63" i="6"/>
  <c r="B64" i="6"/>
  <c r="D64" i="6" s="1"/>
  <c r="C65" i="6"/>
  <c r="A59" i="1"/>
  <c r="C54" i="1"/>
  <c r="E53" i="1"/>
  <c r="G53" i="1" s="1"/>
  <c r="Q51" i="1"/>
  <c r="C91" i="7" l="1"/>
  <c r="T48" i="1"/>
  <c r="N47" i="1"/>
  <c r="O47" i="1"/>
  <c r="S61" i="6"/>
  <c r="O60" i="6"/>
  <c r="P60" i="6"/>
  <c r="N60" i="6"/>
  <c r="L60" i="6"/>
  <c r="M60" i="6"/>
  <c r="K60" i="6"/>
  <c r="Q60" i="6"/>
  <c r="J60" i="6"/>
  <c r="R60" i="6"/>
  <c r="P51" i="1"/>
  <c r="M51" i="1"/>
  <c r="B92" i="7"/>
  <c r="J52" i="1"/>
  <c r="I52" i="1" s="1"/>
  <c r="S51" i="1" s="1"/>
  <c r="H52" i="1"/>
  <c r="R51" i="1" s="1"/>
  <c r="D53" i="1"/>
  <c r="F53" i="1" s="1"/>
  <c r="B54" i="1"/>
  <c r="L52" i="1"/>
  <c r="K52" i="1"/>
  <c r="E65" i="6"/>
  <c r="G65" i="6" s="1"/>
  <c r="H63" i="6"/>
  <c r="I63" i="6"/>
  <c r="F64" i="6"/>
  <c r="B65" i="6"/>
  <c r="D65" i="6" s="1"/>
  <c r="C66" i="6"/>
  <c r="A60" i="1"/>
  <c r="C55" i="1"/>
  <c r="E54" i="1"/>
  <c r="G54" i="1" s="1"/>
  <c r="Q52" i="1"/>
  <c r="C92" i="7" l="1"/>
  <c r="T49" i="1"/>
  <c r="N48" i="1"/>
  <c r="O48" i="1"/>
  <c r="S62" i="6"/>
  <c r="R61" i="6"/>
  <c r="M61" i="6"/>
  <c r="Q61" i="6"/>
  <c r="L61" i="6"/>
  <c r="O61" i="6"/>
  <c r="N61" i="6"/>
  <c r="K61" i="6"/>
  <c r="J61" i="6"/>
  <c r="P61" i="6"/>
  <c r="K53" i="1"/>
  <c r="M52" i="1"/>
  <c r="B93" i="7"/>
  <c r="L53" i="1"/>
  <c r="J53" i="1"/>
  <c r="I53" i="1" s="1"/>
  <c r="S52" i="1" s="1"/>
  <c r="P52" i="1"/>
  <c r="B55" i="1"/>
  <c r="D54" i="1"/>
  <c r="F54" i="1" s="1"/>
  <c r="H53" i="1"/>
  <c r="R52" i="1" s="1"/>
  <c r="E66" i="6"/>
  <c r="G66" i="6" s="1"/>
  <c r="H64" i="6"/>
  <c r="I64" i="6"/>
  <c r="F65" i="6"/>
  <c r="B66" i="6"/>
  <c r="D66" i="6" s="1"/>
  <c r="C67" i="6"/>
  <c r="C56" i="1"/>
  <c r="E55" i="1"/>
  <c r="G55" i="1" s="1"/>
  <c r="Q54" i="1" s="1"/>
  <c r="A61" i="1"/>
  <c r="Q53" i="1"/>
  <c r="M53" i="1" l="1"/>
  <c r="C93" i="7"/>
  <c r="T50" i="1"/>
  <c r="N49" i="1"/>
  <c r="O49" i="1"/>
  <c r="S63" i="6"/>
  <c r="R62" i="6"/>
  <c r="J62" i="6"/>
  <c r="N62" i="6"/>
  <c r="P62" i="6"/>
  <c r="O62" i="6"/>
  <c r="Q62" i="6"/>
  <c r="K62" i="6"/>
  <c r="L62" i="6"/>
  <c r="M62" i="6"/>
  <c r="P53" i="1"/>
  <c r="B94" i="7"/>
  <c r="J54" i="1"/>
  <c r="I54" i="1" s="1"/>
  <c r="S53" i="1" s="1"/>
  <c r="D55" i="1"/>
  <c r="F55" i="1" s="1"/>
  <c r="B56" i="1"/>
  <c r="L54" i="1"/>
  <c r="K54" i="1"/>
  <c r="H54" i="1"/>
  <c r="R53" i="1" s="1"/>
  <c r="E67" i="6"/>
  <c r="G67" i="6" s="1"/>
  <c r="H65" i="6"/>
  <c r="I65" i="6"/>
  <c r="F66" i="6"/>
  <c r="B67" i="6"/>
  <c r="D67" i="6" s="1"/>
  <c r="C68" i="6"/>
  <c r="A62" i="1"/>
  <c r="C57" i="1"/>
  <c r="E56" i="1"/>
  <c r="G56" i="1" s="1"/>
  <c r="Q55" i="1" s="1"/>
  <c r="C94" i="7" l="1"/>
  <c r="T51" i="1"/>
  <c r="N50" i="1"/>
  <c r="O50" i="1"/>
  <c r="S64" i="6"/>
  <c r="L63" i="6"/>
  <c r="M63" i="6"/>
  <c r="J63" i="6"/>
  <c r="Q63" i="6"/>
  <c r="K63" i="6"/>
  <c r="R63" i="6"/>
  <c r="N63" i="6"/>
  <c r="O63" i="6"/>
  <c r="P63" i="6"/>
  <c r="K55" i="1"/>
  <c r="B95" i="7"/>
  <c r="D56" i="1"/>
  <c r="F56" i="1" s="1"/>
  <c r="B57" i="1"/>
  <c r="J55" i="1"/>
  <c r="I55" i="1" s="1"/>
  <c r="S54" i="1" s="1"/>
  <c r="P54" i="1"/>
  <c r="M54" i="1"/>
  <c r="H55" i="1"/>
  <c r="R54" i="1" s="1"/>
  <c r="L55" i="1"/>
  <c r="E68" i="6"/>
  <c r="G68" i="6" s="1"/>
  <c r="H66" i="6"/>
  <c r="I66" i="6"/>
  <c r="F67" i="6"/>
  <c r="B68" i="6"/>
  <c r="D68" i="6" s="1"/>
  <c r="C69" i="6"/>
  <c r="C58" i="1"/>
  <c r="E57" i="1"/>
  <c r="G57" i="1" s="1"/>
  <c r="A63" i="1"/>
  <c r="C95" i="7" l="1"/>
  <c r="T52" i="1"/>
  <c r="N51" i="1"/>
  <c r="O51" i="1"/>
  <c r="M55" i="1"/>
  <c r="S65" i="6"/>
  <c r="O64" i="6"/>
  <c r="P64" i="6"/>
  <c r="M64" i="6"/>
  <c r="J64" i="6"/>
  <c r="N64" i="6"/>
  <c r="L64" i="6"/>
  <c r="K64" i="6"/>
  <c r="Q64" i="6"/>
  <c r="R64" i="6"/>
  <c r="L56" i="1"/>
  <c r="B96" i="7"/>
  <c r="J56" i="1"/>
  <c r="I56" i="1" s="1"/>
  <c r="S55" i="1" s="1"/>
  <c r="P55" i="1"/>
  <c r="B58" i="1"/>
  <c r="D57" i="1"/>
  <c r="F57" i="1" s="1"/>
  <c r="H56" i="1"/>
  <c r="R55" i="1" s="1"/>
  <c r="K56" i="1"/>
  <c r="E69" i="6"/>
  <c r="G69" i="6" s="1"/>
  <c r="I67" i="6"/>
  <c r="H67" i="6"/>
  <c r="F68" i="6"/>
  <c r="B69" i="6"/>
  <c r="D69" i="6" s="1"/>
  <c r="C70" i="6"/>
  <c r="Q56" i="1"/>
  <c r="A64" i="1"/>
  <c r="C59" i="1"/>
  <c r="E58" i="1"/>
  <c r="G58" i="1" s="1"/>
  <c r="C96" i="7" l="1"/>
  <c r="T53" i="1"/>
  <c r="N52" i="1"/>
  <c r="O52" i="1"/>
  <c r="S66" i="6"/>
  <c r="R65" i="6"/>
  <c r="K65" i="6"/>
  <c r="P65" i="6"/>
  <c r="M65" i="6"/>
  <c r="Q65" i="6"/>
  <c r="O65" i="6"/>
  <c r="L65" i="6"/>
  <c r="N65" i="6"/>
  <c r="J65" i="6"/>
  <c r="B97" i="7"/>
  <c r="H57" i="1"/>
  <c r="R56" i="1" s="1"/>
  <c r="P56" i="1"/>
  <c r="B59" i="1"/>
  <c r="D58" i="1"/>
  <c r="F58" i="1" s="1"/>
  <c r="J57" i="1"/>
  <c r="I57" i="1" s="1"/>
  <c r="S56" i="1" s="1"/>
  <c r="L57" i="1"/>
  <c r="M56" i="1"/>
  <c r="K57" i="1"/>
  <c r="E70" i="6"/>
  <c r="G70" i="6" s="1"/>
  <c r="C71" i="6"/>
  <c r="I68" i="6"/>
  <c r="H68" i="6"/>
  <c r="F69" i="6"/>
  <c r="B70" i="6"/>
  <c r="C60" i="1"/>
  <c r="E59" i="1"/>
  <c r="G59" i="1" s="1"/>
  <c r="Q58" i="1" s="1"/>
  <c r="A65" i="1"/>
  <c r="Q57" i="1"/>
  <c r="C97" i="7" l="1"/>
  <c r="T54" i="1"/>
  <c r="N53" i="1"/>
  <c r="O53" i="1"/>
  <c r="S67" i="6"/>
  <c r="R66" i="6"/>
  <c r="J66" i="6"/>
  <c r="N66" i="6"/>
  <c r="P66" i="6"/>
  <c r="O66" i="6"/>
  <c r="Q66" i="6"/>
  <c r="L66" i="6"/>
  <c r="M66" i="6"/>
  <c r="K66" i="6"/>
  <c r="P57" i="1"/>
  <c r="M57" i="1"/>
  <c r="B98" i="7"/>
  <c r="K58" i="1"/>
  <c r="L58" i="1"/>
  <c r="D59" i="1"/>
  <c r="F59" i="1" s="1"/>
  <c r="B60" i="1"/>
  <c r="J58" i="1"/>
  <c r="I58" i="1" s="1"/>
  <c r="S57" i="1" s="1"/>
  <c r="H58" i="1"/>
  <c r="R57" i="1" s="1"/>
  <c r="D70" i="6"/>
  <c r="F70" i="6" s="1"/>
  <c r="B71" i="6"/>
  <c r="E71" i="6"/>
  <c r="G71" i="6" s="1"/>
  <c r="C72" i="6"/>
  <c r="H69" i="6"/>
  <c r="I69" i="6"/>
  <c r="A66" i="1"/>
  <c r="C61" i="1"/>
  <c r="E60" i="1"/>
  <c r="G60" i="1" s="1"/>
  <c r="Q59" i="1" s="1"/>
  <c r="M58" i="1" l="1"/>
  <c r="C98" i="7"/>
  <c r="T55" i="1"/>
  <c r="N54" i="1"/>
  <c r="O54" i="1"/>
  <c r="S68" i="6"/>
  <c r="L67" i="6"/>
  <c r="M67" i="6"/>
  <c r="O67" i="6"/>
  <c r="P67" i="6"/>
  <c r="J67" i="6"/>
  <c r="Q67" i="6"/>
  <c r="K67" i="6"/>
  <c r="R67" i="6"/>
  <c r="N67" i="6"/>
  <c r="H59" i="1"/>
  <c r="R58" i="1" s="1"/>
  <c r="B99" i="7"/>
  <c r="L59" i="1"/>
  <c r="B61" i="1"/>
  <c r="D60" i="1"/>
  <c r="F60" i="1" s="1"/>
  <c r="K59" i="1"/>
  <c r="J59" i="1"/>
  <c r="I59" i="1" s="1"/>
  <c r="S58" i="1" s="1"/>
  <c r="P58" i="1"/>
  <c r="B72" i="6"/>
  <c r="D71" i="6"/>
  <c r="F71" i="6" s="1"/>
  <c r="E72" i="6"/>
  <c r="G72" i="6" s="1"/>
  <c r="C73" i="6"/>
  <c r="H70" i="6"/>
  <c r="I70" i="6"/>
  <c r="A67" i="1"/>
  <c r="C62" i="1"/>
  <c r="E61" i="1"/>
  <c r="G61" i="1" s="1"/>
  <c r="Q60" i="1" s="1"/>
  <c r="C99" i="7" l="1"/>
  <c r="T56" i="1"/>
  <c r="N55" i="1"/>
  <c r="O55" i="1"/>
  <c r="S69" i="6"/>
  <c r="O68" i="6"/>
  <c r="P68" i="6"/>
  <c r="R68" i="6"/>
  <c r="M68" i="6"/>
  <c r="J68" i="6"/>
  <c r="L68" i="6"/>
  <c r="N68" i="6"/>
  <c r="K68" i="6"/>
  <c r="Q68" i="6"/>
  <c r="M59" i="1"/>
  <c r="L60" i="1"/>
  <c r="B100" i="7"/>
  <c r="D61" i="1"/>
  <c r="F61" i="1" s="1"/>
  <c r="B62" i="1"/>
  <c r="H60" i="1"/>
  <c r="R59" i="1" s="1"/>
  <c r="K60" i="1"/>
  <c r="J60" i="1"/>
  <c r="I60" i="1" s="1"/>
  <c r="S59" i="1" s="1"/>
  <c r="P59" i="1"/>
  <c r="I71" i="6"/>
  <c r="H71" i="6"/>
  <c r="B73" i="6"/>
  <c r="D72" i="6"/>
  <c r="F72" i="6" s="1"/>
  <c r="C74" i="6"/>
  <c r="E73" i="6"/>
  <c r="G73" i="6" s="1"/>
  <c r="C63" i="1"/>
  <c r="E62" i="1"/>
  <c r="G62" i="1" s="1"/>
  <c r="Q61" i="1" s="1"/>
  <c r="A68" i="1"/>
  <c r="N56" i="1" l="1"/>
  <c r="O56" i="1"/>
  <c r="C100" i="7"/>
  <c r="T57" i="1"/>
  <c r="S70" i="6"/>
  <c r="R69" i="6"/>
  <c r="J69" i="6"/>
  <c r="K69" i="6"/>
  <c r="P69" i="6"/>
  <c r="M69" i="6"/>
  <c r="O69" i="6"/>
  <c r="Q69" i="6"/>
  <c r="N69" i="6"/>
  <c r="L69" i="6"/>
  <c r="P60" i="1"/>
  <c r="M60" i="1"/>
  <c r="B101" i="7"/>
  <c r="B63" i="1"/>
  <c r="D62" i="1"/>
  <c r="F62" i="1" s="1"/>
  <c r="L61" i="1"/>
  <c r="K61" i="1"/>
  <c r="J61" i="1"/>
  <c r="I61" i="1" s="1"/>
  <c r="S60" i="1" s="1"/>
  <c r="H61" i="1"/>
  <c r="R60" i="1" s="1"/>
  <c r="I72" i="6"/>
  <c r="H72" i="6"/>
  <c r="D73" i="6"/>
  <c r="F73" i="6" s="1"/>
  <c r="B74" i="6"/>
  <c r="E74" i="6"/>
  <c r="G74" i="6" s="1"/>
  <c r="C75" i="6"/>
  <c r="A69" i="1"/>
  <c r="C64" i="1"/>
  <c r="E63" i="1"/>
  <c r="G63" i="1" s="1"/>
  <c r="C101" i="7" l="1"/>
  <c r="T58" i="1"/>
  <c r="N57" i="1"/>
  <c r="O57" i="1"/>
  <c r="S71" i="6"/>
  <c r="R70" i="6"/>
  <c r="K70" i="6"/>
  <c r="Q70" i="6"/>
  <c r="J70" i="6"/>
  <c r="L70" i="6"/>
  <c r="M70" i="6"/>
  <c r="N70" i="6"/>
  <c r="P70" i="6"/>
  <c r="O70" i="6"/>
  <c r="M61" i="1"/>
  <c r="B102" i="7"/>
  <c r="H62" i="1"/>
  <c r="R61" i="1" s="1"/>
  <c r="P61" i="1"/>
  <c r="K62" i="1"/>
  <c r="J62" i="1"/>
  <c r="I62" i="1" s="1"/>
  <c r="S61" i="1" s="1"/>
  <c r="B64" i="1"/>
  <c r="T64" i="1" s="1"/>
  <c r="D63" i="1"/>
  <c r="F63" i="1" s="1"/>
  <c r="L62" i="1"/>
  <c r="I73" i="6"/>
  <c r="H73" i="6"/>
  <c r="D74" i="6"/>
  <c r="F74" i="6" s="1"/>
  <c r="B75" i="6"/>
  <c r="C76" i="6"/>
  <c r="E75" i="6"/>
  <c r="G75" i="6" s="1"/>
  <c r="C65" i="1"/>
  <c r="E64" i="1"/>
  <c r="G64" i="1" s="1"/>
  <c r="Q63" i="1" s="1"/>
  <c r="A70" i="1"/>
  <c r="Q62" i="1"/>
  <c r="C102" i="7" l="1"/>
  <c r="T59" i="1"/>
  <c r="T60" i="1"/>
  <c r="T61" i="1"/>
  <c r="N61" i="1" s="1"/>
  <c r="T62" i="1"/>
  <c r="N62" i="1" s="1"/>
  <c r="T63" i="1"/>
  <c r="N58" i="1"/>
  <c r="O58" i="1"/>
  <c r="S81" i="6"/>
  <c r="S80" i="6"/>
  <c r="S79" i="6"/>
  <c r="S78" i="6"/>
  <c r="S77" i="6"/>
  <c r="S76" i="6"/>
  <c r="S75" i="6"/>
  <c r="S74" i="6"/>
  <c r="S73" i="6"/>
  <c r="S72" i="6"/>
  <c r="L71" i="6"/>
  <c r="M71" i="6"/>
  <c r="N71" i="6"/>
  <c r="O71" i="6"/>
  <c r="P71" i="6"/>
  <c r="J71" i="6"/>
  <c r="Q71" i="6"/>
  <c r="K71" i="6"/>
  <c r="R71" i="6"/>
  <c r="M62" i="1"/>
  <c r="D64" i="1"/>
  <c r="F64" i="1" s="1"/>
  <c r="N63" i="1" s="1"/>
  <c r="B65" i="1"/>
  <c r="T65" i="1" s="1"/>
  <c r="H63" i="1"/>
  <c r="R62" i="1" s="1"/>
  <c r="P62" i="1"/>
  <c r="K63" i="1"/>
  <c r="J63" i="1"/>
  <c r="I63" i="1" s="1"/>
  <c r="S62" i="1" s="1"/>
  <c r="L63" i="1"/>
  <c r="I74" i="6"/>
  <c r="H74" i="6"/>
  <c r="D75" i="6"/>
  <c r="F75" i="6" s="1"/>
  <c r="B76" i="6"/>
  <c r="C77" i="6"/>
  <c r="E76" i="6"/>
  <c r="G76" i="6" s="1"/>
  <c r="A71" i="1"/>
  <c r="C66" i="1"/>
  <c r="E65" i="1"/>
  <c r="G65" i="1" s="1"/>
  <c r="O61" i="1" l="1"/>
  <c r="N60" i="1"/>
  <c r="O60" i="1"/>
  <c r="N59" i="1"/>
  <c r="O59" i="1"/>
  <c r="O72" i="6"/>
  <c r="P72" i="6"/>
  <c r="K72" i="6"/>
  <c r="Q72" i="6"/>
  <c r="R72" i="6"/>
  <c r="M72" i="6"/>
  <c r="J72" i="6"/>
  <c r="L72" i="6"/>
  <c r="N72" i="6"/>
  <c r="R73" i="6"/>
  <c r="L73" i="6"/>
  <c r="N73" i="6"/>
  <c r="Q73" i="6"/>
  <c r="J73" i="6"/>
  <c r="K73" i="6"/>
  <c r="P73" i="6"/>
  <c r="M73" i="6"/>
  <c r="O73" i="6"/>
  <c r="R74" i="6"/>
  <c r="J74" i="6"/>
  <c r="O74" i="6"/>
  <c r="Q74" i="6"/>
  <c r="K74" i="6"/>
  <c r="L74" i="6"/>
  <c r="M74" i="6"/>
  <c r="N74" i="6"/>
  <c r="P74" i="6"/>
  <c r="L64" i="1"/>
  <c r="O62" i="1"/>
  <c r="M63" i="1"/>
  <c r="K64" i="1"/>
  <c r="J64" i="1"/>
  <c r="I64" i="1" s="1"/>
  <c r="S63" i="1" s="1"/>
  <c r="H64" i="1"/>
  <c r="R63" i="1" s="1"/>
  <c r="B66" i="1"/>
  <c r="T66" i="1" s="1"/>
  <c r="D65" i="1"/>
  <c r="F65" i="1" s="1"/>
  <c r="P63" i="1"/>
  <c r="I75" i="6"/>
  <c r="H75" i="6"/>
  <c r="D76" i="6"/>
  <c r="F76" i="6" s="1"/>
  <c r="R75" i="6" s="1"/>
  <c r="B77" i="6"/>
  <c r="C78" i="6"/>
  <c r="E77" i="6"/>
  <c r="G77" i="6" s="1"/>
  <c r="Q64" i="1"/>
  <c r="C67" i="1"/>
  <c r="E66" i="1"/>
  <c r="G66" i="1" s="1"/>
  <c r="A72" i="1"/>
  <c r="M75" i="6" l="1"/>
  <c r="L75" i="6"/>
  <c r="Q75" i="6"/>
  <c r="J75" i="6"/>
  <c r="P75" i="6"/>
  <c r="O75" i="6"/>
  <c r="K75" i="6"/>
  <c r="N75" i="6"/>
  <c r="M64" i="1"/>
  <c r="N64" i="1"/>
  <c r="O63" i="1"/>
  <c r="K65" i="1"/>
  <c r="H65" i="1"/>
  <c r="R64" i="1" s="1"/>
  <c r="J65" i="1"/>
  <c r="I65" i="1" s="1"/>
  <c r="S64" i="1" s="1"/>
  <c r="L65" i="1"/>
  <c r="P64" i="1"/>
  <c r="B67" i="1"/>
  <c r="T67" i="1" s="1"/>
  <c r="D66" i="1"/>
  <c r="F66" i="1" s="1"/>
  <c r="I76" i="6"/>
  <c r="H76" i="6"/>
  <c r="D77" i="6"/>
  <c r="F77" i="6" s="1"/>
  <c r="P76" i="6" s="1"/>
  <c r="B78" i="6"/>
  <c r="C79" i="6"/>
  <c r="E78" i="6"/>
  <c r="G78" i="6" s="1"/>
  <c r="A73" i="1"/>
  <c r="E67" i="1"/>
  <c r="G67" i="1" s="1"/>
  <c r="Q66" i="1" s="1"/>
  <c r="C68" i="1"/>
  <c r="Q65" i="1"/>
  <c r="M65" i="1" l="1"/>
  <c r="L76" i="6"/>
  <c r="R76" i="6"/>
  <c r="O76" i="6"/>
  <c r="J76" i="6"/>
  <c r="Q76" i="6"/>
  <c r="N76" i="6"/>
  <c r="M76" i="6"/>
  <c r="K76" i="6"/>
  <c r="O64" i="1"/>
  <c r="K66" i="1"/>
  <c r="N65" i="1"/>
  <c r="D67" i="1"/>
  <c r="F67" i="1" s="1"/>
  <c r="B68" i="1"/>
  <c r="T68" i="1" s="1"/>
  <c r="P65" i="1"/>
  <c r="J66" i="1"/>
  <c r="I66" i="1" s="1"/>
  <c r="S65" i="1" s="1"/>
  <c r="H66" i="1"/>
  <c r="R65" i="1" s="1"/>
  <c r="L66" i="1"/>
  <c r="H77" i="6"/>
  <c r="I77" i="6"/>
  <c r="D78" i="6"/>
  <c r="F78" i="6" s="1"/>
  <c r="N77" i="6" s="1"/>
  <c r="B79" i="6"/>
  <c r="E79" i="6"/>
  <c r="G79" i="6" s="1"/>
  <c r="C80" i="6"/>
  <c r="C69" i="1"/>
  <c r="E68" i="1"/>
  <c r="G68" i="1" s="1"/>
  <c r="A74" i="1"/>
  <c r="O65" i="1" l="1"/>
  <c r="O77" i="6"/>
  <c r="P77" i="6"/>
  <c r="L77" i="6"/>
  <c r="Q77" i="6"/>
  <c r="K77" i="6"/>
  <c r="M77" i="6"/>
  <c r="R77" i="6"/>
  <c r="J77" i="6"/>
  <c r="H67" i="1"/>
  <c r="R66" i="1" s="1"/>
  <c r="N66" i="1"/>
  <c r="M66" i="1"/>
  <c r="K67" i="1"/>
  <c r="J67" i="1"/>
  <c r="I67" i="1" s="1"/>
  <c r="S66" i="1" s="1"/>
  <c r="L67" i="1"/>
  <c r="P66" i="1"/>
  <c r="B69" i="1"/>
  <c r="T69" i="1" s="1"/>
  <c r="D68" i="1"/>
  <c r="F68" i="1" s="1"/>
  <c r="N67" i="1" s="1"/>
  <c r="I78" i="6"/>
  <c r="H78" i="6"/>
  <c r="D79" i="6"/>
  <c r="F79" i="6" s="1"/>
  <c r="N78" i="6" s="1"/>
  <c r="B80" i="6"/>
  <c r="E80" i="6"/>
  <c r="G80" i="6" s="1"/>
  <c r="C81" i="6"/>
  <c r="E81" i="6" s="1"/>
  <c r="G81" i="6" s="1"/>
  <c r="C70" i="1"/>
  <c r="E69" i="1"/>
  <c r="G69" i="1" s="1"/>
  <c r="Q67" i="1"/>
  <c r="A75" i="1"/>
  <c r="Q78" i="6" l="1"/>
  <c r="O78" i="6"/>
  <c r="M78" i="6"/>
  <c r="J78" i="6"/>
  <c r="R78" i="6"/>
  <c r="L78" i="6"/>
  <c r="K78" i="6"/>
  <c r="P78" i="6"/>
  <c r="O66" i="1"/>
  <c r="M67" i="1"/>
  <c r="D69" i="1"/>
  <c r="F69" i="1" s="1"/>
  <c r="B70" i="1"/>
  <c r="T70" i="1" s="1"/>
  <c r="K68" i="1"/>
  <c r="H68" i="1"/>
  <c r="R67" i="1" s="1"/>
  <c r="L68" i="1"/>
  <c r="P67" i="1"/>
  <c r="J68" i="1"/>
  <c r="I68" i="1" s="1"/>
  <c r="S67" i="1" s="1"/>
  <c r="I79" i="6"/>
  <c r="H79" i="6"/>
  <c r="D80" i="6"/>
  <c r="F80" i="6" s="1"/>
  <c r="O79" i="6" s="1"/>
  <c r="B81" i="6"/>
  <c r="D81" i="6" s="1"/>
  <c r="F81" i="6" s="1"/>
  <c r="A76" i="1"/>
  <c r="C71" i="1"/>
  <c r="E70" i="1"/>
  <c r="G70" i="1" s="1"/>
  <c r="Q69" i="1" s="1"/>
  <c r="Q68" i="1"/>
  <c r="M68" i="1" l="1"/>
  <c r="K79" i="6"/>
  <c r="J79" i="6"/>
  <c r="Q79" i="6"/>
  <c r="L79" i="6"/>
  <c r="P79" i="6"/>
  <c r="K81" i="6"/>
  <c r="L81" i="6"/>
  <c r="R81" i="6"/>
  <c r="M81" i="6"/>
  <c r="O81" i="6"/>
  <c r="P81" i="6"/>
  <c r="N81" i="6"/>
  <c r="Q81" i="6"/>
  <c r="J81" i="6"/>
  <c r="R80" i="6"/>
  <c r="N80" i="6"/>
  <c r="M80" i="6"/>
  <c r="P80" i="6"/>
  <c r="L80" i="6"/>
  <c r="O80" i="6"/>
  <c r="Q80" i="6"/>
  <c r="J80" i="6"/>
  <c r="K80" i="6"/>
  <c r="N79" i="6"/>
  <c r="M79" i="6"/>
  <c r="R79" i="6"/>
  <c r="P68" i="1"/>
  <c r="N68" i="1"/>
  <c r="O67" i="1"/>
  <c r="L69" i="1"/>
  <c r="J69" i="1"/>
  <c r="I69" i="1" s="1"/>
  <c r="S68" i="1" s="1"/>
  <c r="B71" i="1"/>
  <c r="T71" i="1" s="1"/>
  <c r="D70" i="1"/>
  <c r="F70" i="1" s="1"/>
  <c r="K69" i="1"/>
  <c r="H69" i="1"/>
  <c r="R68" i="1" s="1"/>
  <c r="I81" i="6"/>
  <c r="H80" i="6"/>
  <c r="I80" i="6"/>
  <c r="H81" i="6"/>
  <c r="A77" i="1"/>
  <c r="C72" i="1"/>
  <c r="E71" i="1"/>
  <c r="G71" i="1" s="1"/>
  <c r="Q70" i="1" s="1"/>
  <c r="O68" i="1" l="1"/>
  <c r="H70" i="1"/>
  <c r="R69" i="1" s="1"/>
  <c r="M69" i="1"/>
  <c r="N69" i="1"/>
  <c r="J70" i="1"/>
  <c r="I70" i="1" s="1"/>
  <c r="S69" i="1" s="1"/>
  <c r="D71" i="1"/>
  <c r="F71" i="1" s="1"/>
  <c r="N70" i="1" s="1"/>
  <c r="B72" i="1"/>
  <c r="T72" i="1" s="1"/>
  <c r="K70" i="1"/>
  <c r="L70" i="1"/>
  <c r="P69" i="1"/>
  <c r="C73" i="1"/>
  <c r="E72" i="1"/>
  <c r="G72" i="1" s="1"/>
  <c r="A78" i="1"/>
  <c r="K71" i="1" l="1"/>
  <c r="O69" i="1"/>
  <c r="M70" i="1"/>
  <c r="L71" i="1"/>
  <c r="P70" i="1"/>
  <c r="J71" i="1"/>
  <c r="I71" i="1" s="1"/>
  <c r="S70" i="1" s="1"/>
  <c r="H71" i="1"/>
  <c r="R70" i="1" s="1"/>
  <c r="D72" i="1"/>
  <c r="F72" i="1" s="1"/>
  <c r="B73" i="1"/>
  <c r="T73" i="1" s="1"/>
  <c r="A79" i="1"/>
  <c r="Q71" i="1"/>
  <c r="E73" i="1"/>
  <c r="G73" i="1" s="1"/>
  <c r="C74" i="1"/>
  <c r="N71" i="1" l="1"/>
  <c r="M71" i="1"/>
  <c r="O70" i="1"/>
  <c r="H72" i="1"/>
  <c r="R71" i="1" s="1"/>
  <c r="J72" i="1"/>
  <c r="I72" i="1" s="1"/>
  <c r="S71" i="1" s="1"/>
  <c r="K72" i="1"/>
  <c r="D73" i="1"/>
  <c r="F73" i="1" s="1"/>
  <c r="B74" i="1"/>
  <c r="T74" i="1" s="1"/>
  <c r="L72" i="1"/>
  <c r="P71" i="1"/>
  <c r="A80" i="1"/>
  <c r="C75" i="1"/>
  <c r="E74" i="1"/>
  <c r="G74" i="1" s="1"/>
  <c r="Q73" i="1" s="1"/>
  <c r="Q72" i="1"/>
  <c r="O71" i="1" l="1"/>
  <c r="K73" i="1"/>
  <c r="N72" i="1"/>
  <c r="L73" i="1"/>
  <c r="H73" i="1"/>
  <c r="R72" i="1" s="1"/>
  <c r="D74" i="1"/>
  <c r="F74" i="1" s="1"/>
  <c r="B75" i="1"/>
  <c r="T75" i="1" s="1"/>
  <c r="J73" i="1"/>
  <c r="I73" i="1" s="1"/>
  <c r="S72" i="1" s="1"/>
  <c r="M72" i="1"/>
  <c r="P72" i="1"/>
  <c r="A81" i="1"/>
  <c r="C76" i="1"/>
  <c r="E75" i="1"/>
  <c r="G75" i="1" s="1"/>
  <c r="O72" i="1" l="1"/>
  <c r="K74" i="1"/>
  <c r="N73" i="1"/>
  <c r="M73" i="1"/>
  <c r="H74" i="1"/>
  <c r="R73" i="1" s="1"/>
  <c r="J74" i="1"/>
  <c r="I74" i="1" s="1"/>
  <c r="S73" i="1" s="1"/>
  <c r="L74" i="1"/>
  <c r="P73" i="1"/>
  <c r="B76" i="1"/>
  <c r="T76" i="1" s="1"/>
  <c r="D75" i="1"/>
  <c r="F75" i="1" s="1"/>
  <c r="A82" i="1"/>
  <c r="Q74" i="1"/>
  <c r="C77" i="1"/>
  <c r="E76" i="1"/>
  <c r="G76" i="1" s="1"/>
  <c r="Q75" i="1" s="1"/>
  <c r="M74" i="1" l="1"/>
  <c r="H75" i="1"/>
  <c r="R74" i="1" s="1"/>
  <c r="N74" i="1"/>
  <c r="O73" i="1"/>
  <c r="D76" i="1"/>
  <c r="F76" i="1" s="1"/>
  <c r="B77" i="1"/>
  <c r="T77" i="1" s="1"/>
  <c r="J75" i="1"/>
  <c r="I75" i="1" s="1"/>
  <c r="S74" i="1" s="1"/>
  <c r="K75" i="1"/>
  <c r="L75" i="1"/>
  <c r="P74" i="1"/>
  <c r="E77" i="1"/>
  <c r="G77" i="1" s="1"/>
  <c r="Q76" i="1" s="1"/>
  <c r="C78" i="1"/>
  <c r="A83" i="1"/>
  <c r="N75" i="1" l="1"/>
  <c r="O74" i="1"/>
  <c r="M75" i="1"/>
  <c r="P75" i="1"/>
  <c r="K76" i="1"/>
  <c r="B78" i="1"/>
  <c r="T78" i="1" s="1"/>
  <c r="D77" i="1"/>
  <c r="F77" i="1" s="1"/>
  <c r="J76" i="1"/>
  <c r="I76" i="1" s="1"/>
  <c r="S75" i="1" s="1"/>
  <c r="L76" i="1"/>
  <c r="H76" i="1"/>
  <c r="R75" i="1" s="1"/>
  <c r="A84" i="1"/>
  <c r="C79" i="1"/>
  <c r="E78" i="1"/>
  <c r="G78" i="1" s="1"/>
  <c r="N76" i="1" l="1"/>
  <c r="O75" i="1"/>
  <c r="L77" i="1"/>
  <c r="H77" i="1"/>
  <c r="R76" i="1" s="1"/>
  <c r="J77" i="1"/>
  <c r="I77" i="1" s="1"/>
  <c r="S76" i="1" s="1"/>
  <c r="K77" i="1"/>
  <c r="M76" i="1"/>
  <c r="P76" i="1"/>
  <c r="B79" i="1"/>
  <c r="T79" i="1" s="1"/>
  <c r="D78" i="1"/>
  <c r="F78" i="1" s="1"/>
  <c r="A85" i="1"/>
  <c r="Q77" i="1"/>
  <c r="C80" i="1"/>
  <c r="E79" i="1"/>
  <c r="G79" i="1" s="1"/>
  <c r="M77" i="1" l="1"/>
  <c r="O76" i="1"/>
  <c r="L78" i="1"/>
  <c r="N77" i="1"/>
  <c r="K78" i="1"/>
  <c r="H78" i="1"/>
  <c r="R77" i="1" s="1"/>
  <c r="J78" i="1"/>
  <c r="I78" i="1" s="1"/>
  <c r="S77" i="1" s="1"/>
  <c r="D79" i="1"/>
  <c r="F79" i="1" s="1"/>
  <c r="B80" i="1"/>
  <c r="T80" i="1" s="1"/>
  <c r="P77" i="1"/>
  <c r="C81" i="1"/>
  <c r="E80" i="1"/>
  <c r="G80" i="1" s="1"/>
  <c r="A86" i="1"/>
  <c r="Q78" i="1"/>
  <c r="M78" i="1" l="1"/>
  <c r="O77" i="1"/>
  <c r="N78" i="1"/>
  <c r="B81" i="1"/>
  <c r="T81" i="1" s="1"/>
  <c r="D80" i="1"/>
  <c r="F80" i="1" s="1"/>
  <c r="L79" i="1"/>
  <c r="K79" i="1"/>
  <c r="P78" i="1"/>
  <c r="H79" i="1"/>
  <c r="R78" i="1" s="1"/>
  <c r="J79" i="1"/>
  <c r="I79" i="1" s="1"/>
  <c r="S78" i="1" s="1"/>
  <c r="E81" i="1"/>
  <c r="G81" i="1" s="1"/>
  <c r="Q80" i="1" s="1"/>
  <c r="C82" i="1"/>
  <c r="A87" i="1"/>
  <c r="Q79" i="1"/>
  <c r="K80" i="1" l="1"/>
  <c r="O78" i="1"/>
  <c r="M79" i="1"/>
  <c r="N79" i="1"/>
  <c r="L80" i="1"/>
  <c r="H80" i="1"/>
  <c r="R79" i="1" s="1"/>
  <c r="J80" i="1"/>
  <c r="I80" i="1" s="1"/>
  <c r="S79" i="1" s="1"/>
  <c r="P79" i="1"/>
  <c r="D81" i="1"/>
  <c r="F81" i="1" s="1"/>
  <c r="N80" i="1" s="1"/>
  <c r="B82" i="1"/>
  <c r="T82" i="1" s="1"/>
  <c r="A88" i="1"/>
  <c r="C83" i="1"/>
  <c r="E82" i="1"/>
  <c r="G82" i="1" s="1"/>
  <c r="M80" i="1" l="1"/>
  <c r="O79" i="1"/>
  <c r="L81" i="1"/>
  <c r="B83" i="1"/>
  <c r="T83" i="1" s="1"/>
  <c r="D82" i="1"/>
  <c r="F82" i="1" s="1"/>
  <c r="P80" i="1"/>
  <c r="H81" i="1"/>
  <c r="R80" i="1" s="1"/>
  <c r="J81" i="1"/>
  <c r="I81" i="1" s="1"/>
  <c r="S80" i="1" s="1"/>
  <c r="K81" i="1"/>
  <c r="C84" i="1"/>
  <c r="E83" i="1"/>
  <c r="G83" i="1" s="1"/>
  <c r="Q81" i="1"/>
  <c r="A89" i="1"/>
  <c r="O80" i="1" l="1"/>
  <c r="N81" i="1"/>
  <c r="J82" i="1"/>
  <c r="I82" i="1" s="1"/>
  <c r="S81" i="1" s="1"/>
  <c r="D83" i="1"/>
  <c r="F83" i="1" s="1"/>
  <c r="B84" i="1"/>
  <c r="T84" i="1" s="1"/>
  <c r="H82" i="1"/>
  <c r="R81" i="1" s="1"/>
  <c r="L82" i="1"/>
  <c r="K82" i="1"/>
  <c r="M81" i="1"/>
  <c r="P81" i="1"/>
  <c r="C85" i="1"/>
  <c r="E84" i="1"/>
  <c r="G84" i="1" s="1"/>
  <c r="A90" i="1"/>
  <c r="Q82" i="1"/>
  <c r="O81" i="1" l="1"/>
  <c r="L83" i="1"/>
  <c r="N82" i="1"/>
  <c r="M82" i="1"/>
  <c r="P82" i="1"/>
  <c r="H83" i="1"/>
  <c r="R82" i="1" s="1"/>
  <c r="K83" i="1"/>
  <c r="B85" i="1"/>
  <c r="T85" i="1" s="1"/>
  <c r="D84" i="1"/>
  <c r="F84" i="1" s="1"/>
  <c r="J83" i="1"/>
  <c r="I83" i="1" s="1"/>
  <c r="S82" i="1" s="1"/>
  <c r="A91" i="1"/>
  <c r="C86" i="1"/>
  <c r="E85" i="1"/>
  <c r="G85" i="1" s="1"/>
  <c r="Q84" i="1" s="1"/>
  <c r="Q83" i="1"/>
  <c r="L84" i="1" l="1"/>
  <c r="M83" i="1"/>
  <c r="N83" i="1"/>
  <c r="O82" i="1"/>
  <c r="K84" i="1"/>
  <c r="H84" i="1"/>
  <c r="R83" i="1" s="1"/>
  <c r="P83" i="1"/>
  <c r="D85" i="1"/>
  <c r="F85" i="1" s="1"/>
  <c r="B86" i="1"/>
  <c r="T86" i="1" s="1"/>
  <c r="J84" i="1"/>
  <c r="I84" i="1" s="1"/>
  <c r="S83" i="1" s="1"/>
  <c r="C87" i="1"/>
  <c r="E86" i="1"/>
  <c r="G86" i="1" s="1"/>
  <c r="A92" i="1"/>
  <c r="M84" i="1" l="1"/>
  <c r="K85" i="1"/>
  <c r="N84" i="1"/>
  <c r="O83" i="1"/>
  <c r="P84" i="1"/>
  <c r="B87" i="1"/>
  <c r="T87" i="1" s="1"/>
  <c r="D86" i="1"/>
  <c r="F86" i="1" s="1"/>
  <c r="J85" i="1"/>
  <c r="I85" i="1" s="1"/>
  <c r="S84" i="1" s="1"/>
  <c r="H85" i="1"/>
  <c r="R84" i="1" s="1"/>
  <c r="L85" i="1"/>
  <c r="A93" i="1"/>
  <c r="C88" i="1"/>
  <c r="E87" i="1"/>
  <c r="G87" i="1" s="1"/>
  <c r="Q85" i="1"/>
  <c r="O84" i="1" l="1"/>
  <c r="N85" i="1"/>
  <c r="M85" i="1"/>
  <c r="L86" i="1"/>
  <c r="H86" i="1"/>
  <c r="R85" i="1" s="1"/>
  <c r="J86" i="1"/>
  <c r="I86" i="1" s="1"/>
  <c r="S85" i="1" s="1"/>
  <c r="P85" i="1"/>
  <c r="B88" i="1"/>
  <c r="T88" i="1" s="1"/>
  <c r="D87" i="1"/>
  <c r="F87" i="1" s="1"/>
  <c r="K86" i="1"/>
  <c r="O85" i="1" s="1"/>
  <c r="C89" i="1"/>
  <c r="E88" i="1"/>
  <c r="G88" i="1" s="1"/>
  <c r="A94" i="1"/>
  <c r="Q86" i="1"/>
  <c r="M86" i="1" l="1"/>
  <c r="N86" i="1"/>
  <c r="K87" i="1"/>
  <c r="B89" i="1"/>
  <c r="T89" i="1" s="1"/>
  <c r="D88" i="1"/>
  <c r="F88" i="1" s="1"/>
  <c r="H87" i="1"/>
  <c r="R86" i="1" s="1"/>
  <c r="L87" i="1"/>
  <c r="M87" i="1" s="1"/>
  <c r="J87" i="1"/>
  <c r="I87" i="1" s="1"/>
  <c r="S86" i="1" s="1"/>
  <c r="P86" i="1"/>
  <c r="E89" i="1"/>
  <c r="G89" i="1" s="1"/>
  <c r="C90" i="1"/>
  <c r="A95" i="1"/>
  <c r="Q87" i="1"/>
  <c r="P87" i="1" l="1"/>
  <c r="O86" i="1"/>
  <c r="N87" i="1"/>
  <c r="H88" i="1"/>
  <c r="R87" i="1" s="1"/>
  <c r="D89" i="1"/>
  <c r="F89" i="1" s="1"/>
  <c r="B90" i="1"/>
  <c r="T90" i="1" s="1"/>
  <c r="K88" i="1"/>
  <c r="J88" i="1"/>
  <c r="I88" i="1" s="1"/>
  <c r="S87" i="1" s="1"/>
  <c r="L88" i="1"/>
  <c r="C91" i="1"/>
  <c r="E90" i="1"/>
  <c r="G90" i="1" s="1"/>
  <c r="Q89" i="1" s="1"/>
  <c r="A96" i="1"/>
  <c r="Q88" i="1"/>
  <c r="H89" i="1" l="1"/>
  <c r="R88" i="1" s="1"/>
  <c r="N88" i="1"/>
  <c r="O87" i="1"/>
  <c r="M88" i="1"/>
  <c r="P88" i="1"/>
  <c r="K89" i="1"/>
  <c r="B91" i="1"/>
  <c r="T91" i="1" s="1"/>
  <c r="D90" i="1"/>
  <c r="F90" i="1" s="1"/>
  <c r="J89" i="1"/>
  <c r="I89" i="1" s="1"/>
  <c r="S88" i="1" s="1"/>
  <c r="L89" i="1"/>
  <c r="C92" i="1"/>
  <c r="E91" i="1"/>
  <c r="G91" i="1" s="1"/>
  <c r="A97" i="1"/>
  <c r="L90" i="1" l="1"/>
  <c r="N89" i="1"/>
  <c r="M89" i="1"/>
  <c r="O88" i="1"/>
  <c r="K90" i="1"/>
  <c r="J90" i="1"/>
  <c r="I90" i="1" s="1"/>
  <c r="S89" i="1" s="1"/>
  <c r="H90" i="1"/>
  <c r="R89" i="1" s="1"/>
  <c r="P89" i="1"/>
  <c r="D91" i="1"/>
  <c r="F91" i="1" s="1"/>
  <c r="B92" i="1"/>
  <c r="T92" i="1" s="1"/>
  <c r="Q90" i="1"/>
  <c r="C93" i="1"/>
  <c r="E92" i="1"/>
  <c r="G92" i="1" s="1"/>
  <c r="A98" i="1"/>
  <c r="O89" i="1" l="1"/>
  <c r="M90" i="1"/>
  <c r="N90" i="1"/>
  <c r="D92" i="1"/>
  <c r="F92" i="1" s="1"/>
  <c r="B93" i="1"/>
  <c r="T93" i="1" s="1"/>
  <c r="K91" i="1"/>
  <c r="L91" i="1"/>
  <c r="P90" i="1"/>
  <c r="H91" i="1"/>
  <c r="R90" i="1" s="1"/>
  <c r="J91" i="1"/>
  <c r="I91" i="1" s="1"/>
  <c r="S90" i="1" s="1"/>
  <c r="A99" i="1"/>
  <c r="E93" i="1"/>
  <c r="G93" i="1" s="1"/>
  <c r="C94" i="1"/>
  <c r="Q91" i="1"/>
  <c r="O90" i="1" l="1"/>
  <c r="K92" i="1"/>
  <c r="M91" i="1"/>
  <c r="N91" i="1"/>
  <c r="D93" i="1"/>
  <c r="F93" i="1" s="1"/>
  <c r="B94" i="1"/>
  <c r="T94" i="1" s="1"/>
  <c r="L92" i="1"/>
  <c r="M92" i="1" s="1"/>
  <c r="J92" i="1"/>
  <c r="I92" i="1" s="1"/>
  <c r="S91" i="1" s="1"/>
  <c r="P91" i="1"/>
  <c r="H92" i="1"/>
  <c r="R91" i="1" s="1"/>
  <c r="C95" i="1"/>
  <c r="E94" i="1"/>
  <c r="G94" i="1" s="1"/>
  <c r="Q93" i="1" s="1"/>
  <c r="Q92" i="1"/>
  <c r="A100" i="1"/>
  <c r="P92" i="1" l="1"/>
  <c r="N92" i="1"/>
  <c r="O91" i="1"/>
  <c r="L93" i="1"/>
  <c r="K93" i="1"/>
  <c r="J93" i="1"/>
  <c r="I93" i="1" s="1"/>
  <c r="S92" i="1" s="1"/>
  <c r="H93" i="1"/>
  <c r="R92" i="1" s="1"/>
  <c r="B95" i="1"/>
  <c r="T95" i="1" s="1"/>
  <c r="D94" i="1"/>
  <c r="F94" i="1" s="1"/>
  <c r="N93" i="1" s="1"/>
  <c r="C96" i="1"/>
  <c r="E95" i="1"/>
  <c r="G95" i="1" s="1"/>
  <c r="Q94" i="1" s="1"/>
  <c r="A101" i="1"/>
  <c r="O92" i="1" l="1"/>
  <c r="M93" i="1"/>
  <c r="P93" i="1"/>
  <c r="K94" i="1"/>
  <c r="L94" i="1"/>
  <c r="D95" i="1"/>
  <c r="F95" i="1" s="1"/>
  <c r="N94" i="1" s="1"/>
  <c r="B96" i="1"/>
  <c r="T96" i="1" s="1"/>
  <c r="H94" i="1"/>
  <c r="R93" i="1" s="1"/>
  <c r="J94" i="1"/>
  <c r="I94" i="1" s="1"/>
  <c r="S93" i="1" s="1"/>
  <c r="A102" i="1"/>
  <c r="C97" i="1"/>
  <c r="E96" i="1"/>
  <c r="G96" i="1" s="1"/>
  <c r="Q95" i="1" s="1"/>
  <c r="O93" i="1" l="1"/>
  <c r="M94" i="1"/>
  <c r="B97" i="1"/>
  <c r="T97" i="1" s="1"/>
  <c r="D96" i="1"/>
  <c r="F96" i="1" s="1"/>
  <c r="N95" i="1" s="1"/>
  <c r="L95" i="1"/>
  <c r="H95" i="1"/>
  <c r="R94" i="1" s="1"/>
  <c r="J95" i="1"/>
  <c r="I95" i="1" s="1"/>
  <c r="S94" i="1" s="1"/>
  <c r="K95" i="1"/>
  <c r="P94" i="1"/>
  <c r="E97" i="1"/>
  <c r="G97" i="1" s="1"/>
  <c r="Q96" i="1" s="1"/>
  <c r="C98" i="1"/>
  <c r="A103" i="1"/>
  <c r="P95" i="1" l="1"/>
  <c r="O94" i="1"/>
  <c r="L96" i="1"/>
  <c r="H96" i="1"/>
  <c r="R95" i="1" s="1"/>
  <c r="K96" i="1"/>
  <c r="J96" i="1"/>
  <c r="I96" i="1" s="1"/>
  <c r="S95" i="1" s="1"/>
  <c r="M95" i="1"/>
  <c r="D97" i="1"/>
  <c r="F97" i="1" s="1"/>
  <c r="N96" i="1" s="1"/>
  <c r="B98" i="1"/>
  <c r="T98" i="1" s="1"/>
  <c r="A104" i="1"/>
  <c r="C99" i="1"/>
  <c r="E98" i="1"/>
  <c r="G98" i="1" s="1"/>
  <c r="M96" i="1" l="1"/>
  <c r="O95" i="1"/>
  <c r="K97" i="1"/>
  <c r="D98" i="1"/>
  <c r="F98" i="1" s="1"/>
  <c r="B99" i="1"/>
  <c r="T99" i="1" s="1"/>
  <c r="L97" i="1"/>
  <c r="J97" i="1"/>
  <c r="I97" i="1" s="1"/>
  <c r="S96" i="1" s="1"/>
  <c r="H97" i="1"/>
  <c r="R96" i="1" s="1"/>
  <c r="P96" i="1"/>
  <c r="C100" i="1"/>
  <c r="E99" i="1"/>
  <c r="G99" i="1" s="1"/>
  <c r="A105" i="1"/>
  <c r="Q97" i="1"/>
  <c r="H98" i="1" l="1"/>
  <c r="R97" i="1" s="1"/>
  <c r="N97" i="1"/>
  <c r="O96" i="1"/>
  <c r="P97" i="1"/>
  <c r="J98" i="1"/>
  <c r="I98" i="1" s="1"/>
  <c r="S97" i="1" s="1"/>
  <c r="K98" i="1"/>
  <c r="L98" i="1"/>
  <c r="M97" i="1"/>
  <c r="D99" i="1"/>
  <c r="F99" i="1" s="1"/>
  <c r="N98" i="1" s="1"/>
  <c r="B100" i="1"/>
  <c r="T100" i="1" s="1"/>
  <c r="C101" i="1"/>
  <c r="E100" i="1"/>
  <c r="G100" i="1" s="1"/>
  <c r="A106" i="1"/>
  <c r="Q98" i="1"/>
  <c r="K99" i="1" l="1"/>
  <c r="O97" i="1"/>
  <c r="M98" i="1"/>
  <c r="H99" i="1"/>
  <c r="R98" i="1" s="1"/>
  <c r="D100" i="1"/>
  <c r="F100" i="1" s="1"/>
  <c r="N99" i="1" s="1"/>
  <c r="B101" i="1"/>
  <c r="T101" i="1" s="1"/>
  <c r="P98" i="1"/>
  <c r="L99" i="1"/>
  <c r="J99" i="1"/>
  <c r="I99" i="1" s="1"/>
  <c r="S98" i="1" s="1"/>
  <c r="Q99" i="1"/>
  <c r="C102" i="1"/>
  <c r="E101" i="1"/>
  <c r="G101" i="1" s="1"/>
  <c r="A107" i="1"/>
  <c r="M99" i="1" l="1"/>
  <c r="L100" i="1"/>
  <c r="O98" i="1"/>
  <c r="H100" i="1"/>
  <c r="R99" i="1" s="1"/>
  <c r="P99" i="1"/>
  <c r="K100" i="1"/>
  <c r="D101" i="1"/>
  <c r="F101" i="1" s="1"/>
  <c r="B102" i="1"/>
  <c r="T102" i="1" s="1"/>
  <c r="J100" i="1"/>
  <c r="I100" i="1" s="1"/>
  <c r="S99" i="1" s="1"/>
  <c r="C103" i="1"/>
  <c r="E102" i="1"/>
  <c r="G102" i="1" s="1"/>
  <c r="A108" i="1"/>
  <c r="Q100" i="1"/>
  <c r="M100" i="1" l="1"/>
  <c r="O99" i="1"/>
  <c r="H101" i="1"/>
  <c r="R100" i="1" s="1"/>
  <c r="N100" i="1"/>
  <c r="J101" i="1"/>
  <c r="I101" i="1" s="1"/>
  <c r="S100" i="1" s="1"/>
  <c r="K101" i="1"/>
  <c r="P100" i="1"/>
  <c r="B103" i="1"/>
  <c r="T103" i="1" s="1"/>
  <c r="D102" i="1"/>
  <c r="F102" i="1" s="1"/>
  <c r="N101" i="1" s="1"/>
  <c r="L101" i="1"/>
  <c r="Q101" i="1"/>
  <c r="A109" i="1"/>
  <c r="C104" i="1"/>
  <c r="E103" i="1"/>
  <c r="G103" i="1" s="1"/>
  <c r="O100" i="1" l="1"/>
  <c r="M101" i="1"/>
  <c r="J102" i="1"/>
  <c r="I102" i="1" s="1"/>
  <c r="S101" i="1" s="1"/>
  <c r="P101" i="1"/>
  <c r="K102" i="1"/>
  <c r="L102" i="1"/>
  <c r="B104" i="1"/>
  <c r="T104" i="1" s="1"/>
  <c r="D103" i="1"/>
  <c r="F103" i="1" s="1"/>
  <c r="N102" i="1" s="1"/>
  <c r="H102" i="1"/>
  <c r="R101" i="1" s="1"/>
  <c r="C105" i="1"/>
  <c r="E104" i="1"/>
  <c r="G104" i="1" s="1"/>
  <c r="A110" i="1"/>
  <c r="Q102" i="1"/>
  <c r="O101" i="1" l="1"/>
  <c r="B105" i="1"/>
  <c r="T105" i="1" s="1"/>
  <c r="D104" i="1"/>
  <c r="F104" i="1" s="1"/>
  <c r="K103" i="1"/>
  <c r="L103" i="1"/>
  <c r="H103" i="1"/>
  <c r="R102" i="1" s="1"/>
  <c r="M102" i="1"/>
  <c r="P102" i="1"/>
  <c r="J103" i="1"/>
  <c r="I103" i="1" s="1"/>
  <c r="S102" i="1" s="1"/>
  <c r="A111" i="1"/>
  <c r="E105" i="1"/>
  <c r="G105" i="1" s="1"/>
  <c r="C106" i="1"/>
  <c r="Q103" i="1"/>
  <c r="N103" i="1" l="1"/>
  <c r="O102" i="1"/>
  <c r="M103" i="1"/>
  <c r="B106" i="1"/>
  <c r="T106" i="1" s="1"/>
  <c r="D105" i="1"/>
  <c r="F105" i="1" s="1"/>
  <c r="H104" i="1"/>
  <c r="R103" i="1" s="1"/>
  <c r="J104" i="1"/>
  <c r="I104" i="1" s="1"/>
  <c r="S103" i="1" s="1"/>
  <c r="L104" i="1"/>
  <c r="K104" i="1"/>
  <c r="P103" i="1"/>
  <c r="A112" i="1"/>
  <c r="C107" i="1"/>
  <c r="E106" i="1"/>
  <c r="G106" i="1" s="1"/>
  <c r="Q104" i="1"/>
  <c r="H105" i="1" l="1"/>
  <c r="R104" i="1" s="1"/>
  <c r="N104" i="1"/>
  <c r="O103" i="1"/>
  <c r="M104" i="1"/>
  <c r="B107" i="1"/>
  <c r="T107" i="1" s="1"/>
  <c r="D106" i="1"/>
  <c r="F106" i="1" s="1"/>
  <c r="L105" i="1"/>
  <c r="J105" i="1"/>
  <c r="I105" i="1" s="1"/>
  <c r="S104" i="1" s="1"/>
  <c r="K105" i="1"/>
  <c r="P104" i="1"/>
  <c r="Q105" i="1"/>
  <c r="C108" i="1"/>
  <c r="E107" i="1"/>
  <c r="G107" i="1" s="1"/>
  <c r="A113" i="1"/>
  <c r="N105" i="1" l="1"/>
  <c r="M105" i="1"/>
  <c r="O104" i="1"/>
  <c r="J106" i="1"/>
  <c r="I106" i="1" s="1"/>
  <c r="S105" i="1" s="1"/>
  <c r="H106" i="1"/>
  <c r="R105" i="1" s="1"/>
  <c r="L106" i="1"/>
  <c r="D107" i="1"/>
  <c r="F107" i="1" s="1"/>
  <c r="B108" i="1"/>
  <c r="T108" i="1" s="1"/>
  <c r="K106" i="1"/>
  <c r="P105" i="1"/>
  <c r="E108" i="1"/>
  <c r="G108" i="1" s="1"/>
  <c r="Q107" i="1" s="1"/>
  <c r="C109" i="1"/>
  <c r="A114" i="1"/>
  <c r="Q106" i="1"/>
  <c r="J107" i="1" l="1"/>
  <c r="I107" i="1" s="1"/>
  <c r="S106" i="1" s="1"/>
  <c r="M106" i="1"/>
  <c r="O105" i="1"/>
  <c r="N106" i="1"/>
  <c r="K107" i="1"/>
  <c r="P106" i="1"/>
  <c r="H107" i="1"/>
  <c r="R106" i="1" s="1"/>
  <c r="B109" i="1"/>
  <c r="T109" i="1" s="1"/>
  <c r="D108" i="1"/>
  <c r="F108" i="1" s="1"/>
  <c r="L107" i="1"/>
  <c r="A115" i="1"/>
  <c r="E109" i="1"/>
  <c r="G109" i="1" s="1"/>
  <c r="Q108" i="1" s="1"/>
  <c r="C110" i="1"/>
  <c r="O106" i="1" l="1"/>
  <c r="J108" i="1"/>
  <c r="I108" i="1" s="1"/>
  <c r="S107" i="1" s="1"/>
  <c r="N107" i="1"/>
  <c r="M107" i="1"/>
  <c r="K108" i="1"/>
  <c r="P107" i="1"/>
  <c r="H108" i="1"/>
  <c r="R107" i="1" s="1"/>
  <c r="L108" i="1"/>
  <c r="B110" i="1"/>
  <c r="T110" i="1" s="1"/>
  <c r="D109" i="1"/>
  <c r="F109" i="1" s="1"/>
  <c r="N108" i="1" s="1"/>
  <c r="C111" i="1"/>
  <c r="E110" i="1"/>
  <c r="G110" i="1" s="1"/>
  <c r="Q109" i="1" s="1"/>
  <c r="A116" i="1"/>
  <c r="O107" i="1" l="1"/>
  <c r="D110" i="1"/>
  <c r="F110" i="1" s="1"/>
  <c r="N109" i="1" s="1"/>
  <c r="B111" i="1"/>
  <c r="T111" i="1" s="1"/>
  <c r="L109" i="1"/>
  <c r="K109" i="1"/>
  <c r="P108" i="1"/>
  <c r="J109" i="1"/>
  <c r="I109" i="1" s="1"/>
  <c r="S108" i="1" s="1"/>
  <c r="H109" i="1"/>
  <c r="R108" i="1" s="1"/>
  <c r="M108" i="1"/>
  <c r="C112" i="1"/>
  <c r="E111" i="1"/>
  <c r="G111" i="1" s="1"/>
  <c r="A117" i="1"/>
  <c r="P109" i="1" l="1"/>
  <c r="O108" i="1"/>
  <c r="M109" i="1"/>
  <c r="J110" i="1"/>
  <c r="I110" i="1" s="1"/>
  <c r="S109" i="1" s="1"/>
  <c r="L110" i="1"/>
  <c r="K110" i="1"/>
  <c r="H110" i="1"/>
  <c r="R109" i="1" s="1"/>
  <c r="B112" i="1"/>
  <c r="T112" i="1" s="1"/>
  <c r="D111" i="1"/>
  <c r="F111" i="1" s="1"/>
  <c r="N110" i="1" s="1"/>
  <c r="A118" i="1"/>
  <c r="C113" i="1"/>
  <c r="E112" i="1"/>
  <c r="G112" i="1" s="1"/>
  <c r="Q110" i="1"/>
  <c r="K111" i="1" l="1"/>
  <c r="O109" i="1"/>
  <c r="M110" i="1"/>
  <c r="D112" i="1"/>
  <c r="F112" i="1" s="1"/>
  <c r="B113" i="1"/>
  <c r="T113" i="1" s="1"/>
  <c r="P110" i="1"/>
  <c r="J111" i="1"/>
  <c r="I111" i="1" s="1"/>
  <c r="S110" i="1" s="1"/>
  <c r="L111" i="1"/>
  <c r="H111" i="1"/>
  <c r="R110" i="1" s="1"/>
  <c r="E113" i="1"/>
  <c r="G113" i="1" s="1"/>
  <c r="C114" i="1"/>
  <c r="A119" i="1"/>
  <c r="Q111" i="1"/>
  <c r="M111" i="1" l="1"/>
  <c r="L112" i="1"/>
  <c r="N111" i="1"/>
  <c r="O110" i="1"/>
  <c r="P111" i="1"/>
  <c r="J112" i="1"/>
  <c r="I112" i="1" s="1"/>
  <c r="S111" i="1" s="1"/>
  <c r="H112" i="1"/>
  <c r="R111" i="1" s="1"/>
  <c r="B114" i="1"/>
  <c r="T114" i="1" s="1"/>
  <c r="D113" i="1"/>
  <c r="F113" i="1" s="1"/>
  <c r="K112" i="1"/>
  <c r="A120" i="1"/>
  <c r="E114" i="1"/>
  <c r="G114" i="1" s="1"/>
  <c r="C115" i="1"/>
  <c r="Q112" i="1"/>
  <c r="O111" i="1" l="1"/>
  <c r="J113" i="1"/>
  <c r="I113" i="1" s="1"/>
  <c r="S112" i="1" s="1"/>
  <c r="N112" i="1"/>
  <c r="M112" i="1"/>
  <c r="P112" i="1"/>
  <c r="K113" i="1"/>
  <c r="B115" i="1"/>
  <c r="T115" i="1" s="1"/>
  <c r="D114" i="1"/>
  <c r="F114" i="1" s="1"/>
  <c r="H113" i="1"/>
  <c r="R112" i="1" s="1"/>
  <c r="L113" i="1"/>
  <c r="O112" i="1" s="1"/>
  <c r="E115" i="1"/>
  <c r="G115" i="1" s="1"/>
  <c r="C116" i="1"/>
  <c r="A121" i="1"/>
  <c r="Q113" i="1"/>
  <c r="K114" i="1" l="1"/>
  <c r="N113" i="1"/>
  <c r="M113" i="1"/>
  <c r="L114" i="1"/>
  <c r="J114" i="1"/>
  <c r="I114" i="1" s="1"/>
  <c r="S113" i="1" s="1"/>
  <c r="H114" i="1"/>
  <c r="R113" i="1" s="1"/>
  <c r="D115" i="1"/>
  <c r="F115" i="1" s="1"/>
  <c r="N114" i="1" s="1"/>
  <c r="B116" i="1"/>
  <c r="T116" i="1" s="1"/>
  <c r="P113" i="1"/>
  <c r="Q114" i="1"/>
  <c r="A122" i="1"/>
  <c r="C117" i="1"/>
  <c r="E116" i="1"/>
  <c r="G116" i="1" s="1"/>
  <c r="Q115" i="1" s="1"/>
  <c r="M114" i="1" l="1"/>
  <c r="O113" i="1"/>
  <c r="J115" i="1"/>
  <c r="I115" i="1" s="1"/>
  <c r="S114" i="1" s="1"/>
  <c r="K115" i="1"/>
  <c r="D116" i="1"/>
  <c r="F116" i="1" s="1"/>
  <c r="B117" i="1"/>
  <c r="T117" i="1" s="1"/>
  <c r="H115" i="1"/>
  <c r="R114" i="1" s="1"/>
  <c r="L115" i="1"/>
  <c r="M115" i="1" s="1"/>
  <c r="P114" i="1"/>
  <c r="E117" i="1"/>
  <c r="G117" i="1" s="1"/>
  <c r="C118" i="1"/>
  <c r="A123" i="1"/>
  <c r="J116" i="1" l="1"/>
  <c r="I116" i="1" s="1"/>
  <c r="S115" i="1" s="1"/>
  <c r="N115" i="1"/>
  <c r="O114" i="1"/>
  <c r="H116" i="1"/>
  <c r="R115" i="1" s="1"/>
  <c r="K116" i="1"/>
  <c r="L116" i="1"/>
  <c r="D117" i="1"/>
  <c r="F117" i="1" s="1"/>
  <c r="B118" i="1"/>
  <c r="T118" i="1" s="1"/>
  <c r="P115" i="1"/>
  <c r="Q116" i="1"/>
  <c r="C119" i="1"/>
  <c r="E118" i="1"/>
  <c r="G118" i="1" s="1"/>
  <c r="Q117" i="1" s="1"/>
  <c r="O115" i="1" l="1"/>
  <c r="N116" i="1"/>
  <c r="M116" i="1"/>
  <c r="D118" i="1"/>
  <c r="F118" i="1" s="1"/>
  <c r="B119" i="1"/>
  <c r="T119" i="1" s="1"/>
  <c r="H117" i="1"/>
  <c r="R116" i="1" s="1"/>
  <c r="K117" i="1"/>
  <c r="J117" i="1"/>
  <c r="I117" i="1" s="1"/>
  <c r="S116" i="1" s="1"/>
  <c r="P116" i="1"/>
  <c r="L117" i="1"/>
  <c r="E119" i="1"/>
  <c r="G119" i="1" s="1"/>
  <c r="Q118" i="1" s="1"/>
  <c r="C120" i="1"/>
  <c r="O116" i="1" l="1"/>
  <c r="L118" i="1"/>
  <c r="N117" i="1"/>
  <c r="J118" i="1"/>
  <c r="I118" i="1" s="1"/>
  <c r="S117" i="1" s="1"/>
  <c r="H118" i="1"/>
  <c r="R117" i="1" s="1"/>
  <c r="M117" i="1"/>
  <c r="K118" i="1"/>
  <c r="B120" i="1"/>
  <c r="T120" i="1" s="1"/>
  <c r="D119" i="1"/>
  <c r="F119" i="1" s="1"/>
  <c r="P117" i="1"/>
  <c r="C121" i="1"/>
  <c r="E120" i="1"/>
  <c r="G120" i="1" s="1"/>
  <c r="Q119" i="1" s="1"/>
  <c r="H119" i="1" l="1"/>
  <c r="R118" i="1" s="1"/>
  <c r="M118" i="1"/>
  <c r="N118" i="1"/>
  <c r="O117" i="1"/>
  <c r="P118" i="1"/>
  <c r="D120" i="1"/>
  <c r="F120" i="1" s="1"/>
  <c r="B121" i="1"/>
  <c r="T121" i="1" s="1"/>
  <c r="L119" i="1"/>
  <c r="K119" i="1"/>
  <c r="J119" i="1"/>
  <c r="I119" i="1" s="1"/>
  <c r="S118" i="1" s="1"/>
  <c r="E121" i="1"/>
  <c r="G121" i="1" s="1"/>
  <c r="C122" i="1"/>
  <c r="L120" i="1" l="1"/>
  <c r="N119" i="1"/>
  <c r="O118" i="1"/>
  <c r="M119" i="1"/>
  <c r="P119" i="1"/>
  <c r="H120" i="1"/>
  <c r="R119" i="1" s="1"/>
  <c r="K120" i="1"/>
  <c r="J120" i="1"/>
  <c r="I120" i="1" s="1"/>
  <c r="S119" i="1" s="1"/>
  <c r="B122" i="1"/>
  <c r="T122" i="1" s="1"/>
  <c r="D121" i="1"/>
  <c r="F121" i="1" s="1"/>
  <c r="N120" i="1" s="1"/>
  <c r="Q120" i="1"/>
  <c r="C123" i="1"/>
  <c r="E123" i="1" s="1"/>
  <c r="G123" i="1" s="1"/>
  <c r="E122" i="1"/>
  <c r="G122" i="1" s="1"/>
  <c r="Q121" i="1" s="1"/>
  <c r="M120" i="1" l="1"/>
  <c r="O119" i="1"/>
  <c r="D122" i="1"/>
  <c r="F122" i="1" s="1"/>
  <c r="B123" i="1"/>
  <c r="T123" i="1" s="1"/>
  <c r="K121" i="1"/>
  <c r="J121" i="1"/>
  <c r="I121" i="1" s="1"/>
  <c r="S120" i="1" s="1"/>
  <c r="L121" i="1"/>
  <c r="P120" i="1"/>
  <c r="H121" i="1"/>
  <c r="R120" i="1" s="1"/>
  <c r="Q123" i="1"/>
  <c r="Q122" i="1"/>
  <c r="P121" i="1" l="1"/>
  <c r="N121" i="1"/>
  <c r="O120" i="1"/>
  <c r="M121" i="1"/>
  <c r="J122" i="1"/>
  <c r="I122" i="1" s="1"/>
  <c r="S121" i="1" s="1"/>
  <c r="H122" i="1"/>
  <c r="R121" i="1" s="1"/>
  <c r="L122" i="1"/>
  <c r="K122" i="1"/>
  <c r="D123" i="1"/>
  <c r="F123" i="1" s="1"/>
  <c r="G8" i="1"/>
  <c r="P122" i="1" l="1"/>
  <c r="N123" i="1"/>
  <c r="O121" i="1"/>
  <c r="N122" i="1"/>
  <c r="N5" i="1" s="1"/>
  <c r="M122" i="1"/>
  <c r="F8" i="1"/>
  <c r="P123" i="1"/>
  <c r="J123" i="1"/>
  <c r="I123" i="1" s="1"/>
  <c r="K123" i="1"/>
  <c r="H123" i="1"/>
  <c r="L123" i="1"/>
  <c r="C16" i="5" a="1"/>
  <c r="C16" i="5" l="1"/>
  <c r="M16" i="5" s="1"/>
  <c r="O123" i="1"/>
  <c r="O122" i="1"/>
  <c r="S123" i="1"/>
  <c r="S122" i="1"/>
  <c r="I8" i="1" s="1"/>
  <c r="R123" i="1"/>
  <c r="R122" i="1"/>
  <c r="H8" i="1" s="1"/>
  <c r="M123" i="1"/>
  <c r="E9" i="6"/>
  <c r="E10" i="6"/>
  <c r="O5" i="1" l="1"/>
  <c r="J6" i="6"/>
  <c r="O6" i="6"/>
  <c r="R6" i="6"/>
  <c r="Q6" i="6"/>
  <c r="P6" i="6"/>
  <c r="K6" i="6"/>
  <c r="N6" i="6"/>
  <c r="M6" i="6"/>
  <c r="L6" i="6"/>
  <c r="C21" i="5" a="1"/>
  <c r="C21" i="5" l="1"/>
  <c r="M21" i="5" s="1"/>
  <c r="E11" i="6"/>
  <c r="L7" i="6"/>
  <c r="L8" i="6" s="1"/>
  <c r="P7" i="6"/>
  <c r="P8" i="6" s="1"/>
  <c r="R7" i="6"/>
  <c r="R8" i="6" s="1"/>
  <c r="J7" i="6"/>
  <c r="K7" i="6"/>
  <c r="K8" i="6" s="1"/>
  <c r="M7" i="6"/>
  <c r="M8" i="6" s="1"/>
  <c r="Q7" i="6"/>
  <c r="Q8" i="6" s="1"/>
  <c r="N7" i="6"/>
  <c r="N8" i="6" s="1"/>
  <c r="O7" i="6"/>
  <c r="O8" i="6" s="1"/>
  <c r="E12" i="6" l="1"/>
  <c r="J8" i="6"/>
  <c r="E13" i="6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<sst xmlns="http://schemas.openxmlformats.org/spreadsheetml/2006/main" count="323" uniqueCount="263">
  <si>
    <t>Compute odds of one or two people being alive at different ages</t>
  </si>
  <si>
    <t>Male</t>
  </si>
  <si>
    <t>Female</t>
  </si>
  <si>
    <t>Cohort 1930</t>
  </si>
  <si>
    <t>Cohort 1940</t>
  </si>
  <si>
    <t>Cohort 1950</t>
  </si>
  <si>
    <t>Cohort 1960</t>
  </si>
  <si>
    <t>Cohort 1970</t>
  </si>
  <si>
    <t>Period 2011</t>
  </si>
  <si>
    <t>Age</t>
  </si>
  <si>
    <t>Period2011</t>
  </si>
  <si>
    <t>Cohort1930</t>
  </si>
  <si>
    <t>Cohort1940</t>
  </si>
  <si>
    <t>Cohort1950</t>
  </si>
  <si>
    <t>Cohort1960</t>
  </si>
  <si>
    <t>Cohort1970</t>
  </si>
  <si>
    <t>Table</t>
  </si>
  <si>
    <t>Sex</t>
  </si>
  <si>
    <t>Years</t>
  </si>
  <si>
    <t>Months</t>
  </si>
  <si>
    <t>Name</t>
  </si>
  <si>
    <t>M</t>
  </si>
  <si>
    <t>F</t>
  </si>
  <si>
    <t xml:space="preserve"> # Alive</t>
  </si>
  <si>
    <t>% Alive</t>
  </si>
  <si>
    <t>Both</t>
  </si>
  <si>
    <t>Neither</t>
  </si>
  <si>
    <t>Either</t>
  </si>
  <si>
    <t>Only One</t>
  </si>
  <si>
    <t>http://www.ssa.gov/oact/STATS/table4c6.html</t>
  </si>
  <si>
    <t>http://www.ssa.gov/oact/NOTES/as120/LifeTables_Tbl_7.html</t>
  </si>
  <si>
    <t>% Die (Used for Life Expectancy)</t>
  </si>
  <si>
    <t>Joint</t>
  </si>
  <si>
    <t>Discount rate</t>
  </si>
  <si>
    <t>Year</t>
  </si>
  <si>
    <t>Weighted Amt</t>
  </si>
  <si>
    <t>Explanation of mortality tables in Wikipedia</t>
  </si>
  <si>
    <t>https://en.wikipedia.org/wiki/Life_table</t>
  </si>
  <si>
    <t>Pers 1</t>
  </si>
  <si>
    <t>Pers 2</t>
  </si>
  <si>
    <t>Age Today</t>
  </si>
  <si>
    <t>Enter the sex and age for two people in the green cells.</t>
  </si>
  <si>
    <t>Optionally enter names in the blue cells.</t>
  </si>
  <si>
    <t>(If only interested in Person 1, enter anything for Person 2.)</t>
  </si>
  <si>
    <t>Person 1</t>
  </si>
  <si>
    <t>Person 2</t>
  </si>
  <si>
    <t>Ditto</t>
  </si>
  <si>
    <t>Only Pers 1</t>
  </si>
  <si>
    <t>Only Pers 2</t>
  </si>
  <si>
    <t>Probability of both persons being alive.</t>
  </si>
  <si>
    <t>Probability that both persons will be dead.</t>
  </si>
  <si>
    <t>Probability Person 1 is alive and Person 2 is dead.</t>
  </si>
  <si>
    <t>Probability Person 2 is alive and Person 1 is dead.</t>
  </si>
  <si>
    <t>Probability that either person is alive, but not both.</t>
  </si>
  <si>
    <t>Probability of one or two of the persons being alive.</t>
  </si>
  <si>
    <t>Alive Sheet - Columns</t>
  </si>
  <si>
    <t>Alive Sheet - Life Expectancy</t>
  </si>
  <si>
    <t>Enter the monthly single life and (optionally) the joint life annuities in the green cells.</t>
  </si>
  <si>
    <t>Alive Sheet - Evaluate an Annuity</t>
  </si>
  <si>
    <t>enter a discount rate in the blue cells.</t>
  </si>
  <si>
    <t>Column</t>
  </si>
  <si>
    <t>&lt;-- Interval years</t>
  </si>
  <si>
    <t>For example: "10", "6", and "1" to see every year beginning in 10-1/2 years</t>
  </si>
  <si>
    <t>For example: "0", "0", and "5" to see every five years starting today.</t>
  </si>
  <si>
    <t>Shown as YY.MM. For example 65 years 6 months shown as "65.06"</t>
  </si>
  <si>
    <t>Probability of Person 1 being alive based on the life tables on the Tables sheet.</t>
  </si>
  <si>
    <t>Unhide row 8 to see life expectancy.</t>
  </si>
  <si>
    <t>It is only accurate when the initial year, month, and interval years (in yellow) are "0", "0", and "1".</t>
  </si>
  <si>
    <t>Enter the year and month the pension begins and an interval of "1" in the yellow cells.</t>
  </si>
  <si>
    <t>For example, if it begins immediately, enter "0", "0", and "1".</t>
  </si>
  <si>
    <t>If it begins in ten years and 6 months, enter "10", "6", and "1".</t>
  </si>
  <si>
    <t>Alive Sheet - Entering Assumptions</t>
  </si>
  <si>
    <t>Optinally choose (via dropdown menus) another Life table in the gray cells.</t>
  </si>
  <si>
    <t>Alive Sheet - Purpose</t>
  </si>
  <si>
    <t>Ditto for Person 2.</t>
  </si>
  <si>
    <t>Optionally enter the initial year &amp; month and the interval years in the yellow cells.</t>
  </si>
  <si>
    <t>Contact Info</t>
  </si>
  <si>
    <t>Please send bug reports or comments to</t>
  </si>
  <si>
    <t>Single</t>
  </si>
  <si>
    <t>To show the odds of two people surving into the future; individually, both, either, etc.</t>
  </si>
  <si>
    <t>Use three amounts in Joint column to allow more flexibility. Only Person 1</t>
  </si>
  <si>
    <t>and only Person 2 amounts the same for normal Joint &amp; Survivor.</t>
  </si>
  <si>
    <t>The present values are only accurate when the interval years (in yellow) is "1".</t>
  </si>
  <si>
    <t>https://www.soa.org/Research/Experience-Study/pension/research-2014-rp.aspx</t>
  </si>
  <si>
    <t>https://www.soa.org/files/research/exp-study/research-2014-rp-mort-tab-rates-exposure.xlsx</t>
  </si>
  <si>
    <t>Juvenile age 0-17</t>
  </si>
  <si>
    <t>Combination of</t>
  </si>
  <si>
    <t>Total Dataset Employee age 18-49</t>
  </si>
  <si>
    <t>Total Dataset Healthy Annuitant age 50-120</t>
  </si>
  <si>
    <t>Converted annual death rates to number alive starting at 100,000</t>
  </si>
  <si>
    <t>SOA 2014</t>
  </si>
  <si>
    <t>SOA2014</t>
  </si>
  <si>
    <t>Add Society of Actuaries (SOA) RP-2014 Mortality Tables</t>
  </si>
  <si>
    <t>Add Cohort 1980, 1990, &amp; 2000 tables</t>
  </si>
  <si>
    <t>Change table_tbl range to horizontal from vertical to save space</t>
  </si>
  <si>
    <t>Cohort1980</t>
  </si>
  <si>
    <t>Cohort1990</t>
  </si>
  <si>
    <t>Cohort2000</t>
  </si>
  <si>
    <t>Cohort 1980</t>
  </si>
  <si>
    <t>Cohort 1990</t>
  </si>
  <si>
    <t>Cohort 2000</t>
  </si>
  <si>
    <t>Add newly released 2013 Period Life Table &amp; make it the default</t>
  </si>
  <si>
    <t>Add option for minimum payout years</t>
  </si>
  <si>
    <t>Add option for annual percent increase</t>
  </si>
  <si>
    <t>Period 2013</t>
  </si>
  <si>
    <t>Period2013</t>
  </si>
  <si>
    <t>Enter zero for an annuity with no minimum guarantee.</t>
  </si>
  <si>
    <t>(For Joint annuity this is minimum number of years "Both alive" amount will be paid.)</t>
  </si>
  <si>
    <t>Enter zero for normal annuity with no annual increase.</t>
  </si>
  <si>
    <t>(Also enter zero for CPI-adjusted annuity -- but think of value in real dollars.)</t>
  </si>
  <si>
    <t>And SSA Cohort Tables 1930 - 2000</t>
  </si>
  <si>
    <t>Enter percent annuity will increase each year in first orange cell.</t>
  </si>
  <si>
    <t>Enter year when annual increase will begin in second orange cell.</t>
  </si>
  <si>
    <t>Min years -&gt;</t>
  </si>
  <si>
    <t>in yellow cell for Year Pension Begins, then annual increase begins in year 6.</t>
  </si>
  <si>
    <t>Add option for year annual percent increase begins</t>
  </si>
  <si>
    <t>Enter minimum years the annuity will be paid even if recipient has died in gray cell.</t>
  </si>
  <si>
    <t>This is relative to the first year of annuity. E.g., if "1" is entered and if "5" was entered</t>
  </si>
  <si>
    <t>To compute the Present Value of all the years' survival-weighted annuity amounts,</t>
  </si>
  <si>
    <t>Period 2015</t>
  </si>
  <si>
    <t>Period2015</t>
  </si>
  <si>
    <t>Add 2015 Period Life Table &amp; make it the default</t>
  </si>
  <si>
    <t>Add 2016 Period Life Table &amp; make it the default</t>
  </si>
  <si>
    <t>Period 2016</t>
  </si>
  <si>
    <t>Period2016</t>
  </si>
  <si>
    <t>Use SSA Period Life Table</t>
  </si>
  <si>
    <t>Item</t>
  </si>
  <si>
    <t>Cell</t>
  </si>
  <si>
    <t>Value</t>
  </si>
  <si>
    <t>F3</t>
  </si>
  <si>
    <t>F4</t>
  </si>
  <si>
    <t>H3</t>
  </si>
  <si>
    <t>H4</t>
  </si>
  <si>
    <t>I3</t>
  </si>
  <si>
    <t>I4</t>
  </si>
  <si>
    <t>I5</t>
  </si>
  <si>
    <t>N1</t>
  </si>
  <si>
    <t>N4</t>
  </si>
  <si>
    <t>O1</t>
  </si>
  <si>
    <t>O2</t>
  </si>
  <si>
    <t>O3</t>
  </si>
  <si>
    <t>O4</t>
  </si>
  <si>
    <t>Table - Pers 1</t>
  </si>
  <si>
    <t>Table - Pers 2</t>
  </si>
  <si>
    <t>Sex - Pers 1</t>
  </si>
  <si>
    <t>Sex - Pers 2</t>
  </si>
  <si>
    <t>Amount - Pers 1</t>
  </si>
  <si>
    <t>Amount - Pers 1 only</t>
  </si>
  <si>
    <t>Amount - Pers 2 only</t>
  </si>
  <si>
    <t>N5</t>
  </si>
  <si>
    <t>Present Value - Single</t>
  </si>
  <si>
    <t>O5</t>
  </si>
  <si>
    <t>Present Value - Joint</t>
  </si>
  <si>
    <t>Years - Delay</t>
  </si>
  <si>
    <t>Discount Rate - Single</t>
  </si>
  <si>
    <t>Discount Rate - Joint</t>
  </si>
  <si>
    <t>Minimum Years</t>
  </si>
  <si>
    <t>Annual Increase</t>
  </si>
  <si>
    <t>Year Increase Begins</t>
  </si>
  <si>
    <t>J3</t>
  </si>
  <si>
    <t>J4</t>
  </si>
  <si>
    <t>J5</t>
  </si>
  <si>
    <t>Months - Delay</t>
  </si>
  <si>
    <t>General</t>
  </si>
  <si>
    <t>###,##0.00</t>
  </si>
  <si>
    <t>#0.000%</t>
  </si>
  <si>
    <t>##,###,##0</t>
  </si>
  <si>
    <t xml:space="preserve">                              </t>
  </si>
  <si>
    <t>Age Years - Pers 1</t>
  </si>
  <si>
    <t>Age Months - Pers 1</t>
  </si>
  <si>
    <t>Age Months - Pers 2</t>
  </si>
  <si>
    <t>Amount - Both Alive</t>
  </si>
  <si>
    <t>#0.00%</t>
  </si>
  <si>
    <t>Add ToPaste sheet</t>
  </si>
  <si>
    <t>Add SS sheet</t>
  </si>
  <si>
    <t>NRA</t>
  </si>
  <si>
    <t>Life (1 - 4)</t>
  </si>
  <si>
    <t>Alive</t>
  </si>
  <si>
    <t>PIA</t>
  </si>
  <si>
    <t>Born</t>
  </si>
  <si>
    <t>Primary Insurance Amount (at NRA)</t>
  </si>
  <si>
    <t>Disc Rate</t>
  </si>
  <si>
    <t>Odds of Survival</t>
  </si>
  <si>
    <t>Used to determine present value</t>
  </si>
  <si>
    <t>Determines Normal Retirement Age (NRA)</t>
  </si>
  <si>
    <t>aka Full Retirement Age (FRA)</t>
  </si>
  <si>
    <t>##0</t>
  </si>
  <si>
    <t>#,##0.00</t>
  </si>
  <si>
    <t>Claim age</t>
  </si>
  <si>
    <t>Monthly benefit</t>
  </si>
  <si>
    <t>Present value</t>
  </si>
  <si>
    <t>Less than best</t>
  </si>
  <si>
    <t>Width</t>
  </si>
  <si>
    <t>#,###,##0</t>
  </si>
  <si>
    <t>SS Sheet</t>
  </si>
  <si>
    <t>Enter 1 to 4 in cell B4. Common choices are</t>
  </si>
  <si>
    <t>1: Single life probabilies. Suitable for a single person's SS benefit.</t>
  </si>
  <si>
    <t>3: Both people alive. Suitable for smaller SS benefit for a couple.</t>
  </si>
  <si>
    <t>4: Either person alive. Suitable for larger SS benefit for a couple.</t>
  </si>
  <si>
    <t>tipscruncher@eyebonds.info</t>
  </si>
  <si>
    <t>Notes</t>
  </si>
  <si>
    <t>Present value calculated same way as on Alive sheet.</t>
  </si>
  <si>
    <t>Cells J6:R6 show the nine present values.</t>
  </si>
  <si>
    <t>Cells J7:R7 (directly underneath) show PV difference vs claiming at age with greatest PV.</t>
  </si>
  <si>
    <t>Purpose is to calculate present value (PV) at age 62 of claiming Social Security at age 62, 63, …, 70.</t>
  </si>
  <si>
    <t>In addition enter 4 assumptions in cells B1, B3, B4, &amp; B5.</t>
  </si>
  <si>
    <t>Uses mortality tables, sex, and relative age of 2nd person as entered on Alive sheet.</t>
  </si>
  <si>
    <t>https://opensocialsecurity.com/</t>
  </si>
  <si>
    <t>Even with same mortality tables and discount rate, PVs somewhat higher than the excellent</t>
  </si>
  <si>
    <t>Handle fractional claim ages on SS sheet</t>
  </si>
  <si>
    <t>OSS comp</t>
  </si>
  <si>
    <t>Calc PV compatibly with OpenSocialSecurity</t>
  </si>
  <si>
    <t>Add 2017 Period Life Table &amp; make it the default</t>
  </si>
  <si>
    <t>Period 2017</t>
  </si>
  <si>
    <t>Period2017</t>
  </si>
  <si>
    <t>Enter TRUE in cell B6 to make compatible with OSS instead of with Alive sheet</t>
  </si>
  <si>
    <t>Percent less</t>
  </si>
  <si>
    <t>##0.0%;;</t>
  </si>
  <si>
    <t>###,##0;;</t>
  </si>
  <si>
    <t>Hidden rows 9-13 show monospaced table for posting into Boglehead's code block.</t>
  </si>
  <si>
    <t>Add "Percent less than best" row to SS sheet</t>
  </si>
  <si>
    <t>Cells J8:R8 show difference as a percent.</t>
  </si>
  <si>
    <t xml:space="preserve">Fix bug in formula on SS sheet. Error using IF(Age = INT(Claim Age) when claim age fractional. </t>
  </si>
  <si>
    <t>Add 2019 Period Life Table &amp; make it the default</t>
  </si>
  <si>
    <t>Period 2019</t>
  </si>
  <si>
    <t>Period2019</t>
  </si>
  <si>
    <t>Age Years - Pers 2</t>
  </si>
  <si>
    <t>&lt;- If this cell is TRUE, Alive &amp; SS sheets will subtract tax.</t>
  </si>
  <si>
    <t>If you wish to have tax subtracted from survival-weighted values on Alive and SS sheets,</t>
  </si>
  <si>
    <t>Marginal Tax Rate</t>
  </si>
  <si>
    <t>Joint / mo - Both alive</t>
  </si>
  <si>
    <t>Annual increase -&gt;</t>
  </si>
  <si>
    <t>Year Increase begins -&gt;</t>
  </si>
  <si>
    <t>enter assumed marginal tax rates in column B and enter 'TRUE' in cell D6.</t>
  </si>
  <si>
    <t>If you wish to ignore income taxes on Alive and SS sheets, leave cell D6 as 'FALSE'.</t>
  </si>
  <si>
    <t>Subtract</t>
  </si>
  <si>
    <t>Tax</t>
  </si>
  <si>
    <t>Tax Sheet</t>
  </si>
  <si>
    <t>Enter assumed marginal tax rates in column B.</t>
  </si>
  <si>
    <t>Tax D6</t>
  </si>
  <si>
    <t>Subtract Tax</t>
  </si>
  <si>
    <t>T3</t>
  </si>
  <si>
    <t>T4</t>
  </si>
  <si>
    <t>T2</t>
  </si>
  <si>
    <t>If you want amounts on Alive and SS sheets to be computed after income taxes, then</t>
  </si>
  <si>
    <t>Enter 'TRUE' in cell D6.</t>
  </si>
  <si>
    <t>Purpose is to optionally compute survival weighted amounts on Alive and SS sheets after taxes.</t>
  </si>
  <si>
    <t>Unhide columns N - T to compute the survival weighted value of an annuity or pension.</t>
  </si>
  <si>
    <t>Add Tax sheet to allow Alive and SS sheets to compute after taxes.</t>
  </si>
  <si>
    <t>Rearrange rows on ToPaste sheet</t>
  </si>
  <si>
    <t>Period2020</t>
  </si>
  <si>
    <t>Add 2020 Period Life Table &amp; make it the default</t>
  </si>
  <si>
    <t>Mod ToPaste sheet to handle reporting multiple cases</t>
  </si>
  <si>
    <t>This sheet creates monospaced text in column M for my own use inside a code block in a Bogleheads post.</t>
  </si>
  <si>
    <t xml:space="preserve"> </t>
  </si>
  <si>
    <t>1) Set parameters on "Alive" sheet for one option.</t>
  </si>
  <si>
    <t>2) Copy and paste VALUES in one of the empty columns D:J</t>
  </si>
  <si>
    <t>3) Repeat  1 &amp; 2 for each option</t>
  </si>
  <si>
    <t>4) Change row 28 from FALSE to TRUE for desired column.</t>
  </si>
  <si>
    <t>Instructions to self if want multiple columns to display in Bogleheads code block:</t>
  </si>
  <si>
    <t>Period 2021</t>
  </si>
  <si>
    <t>Period2021</t>
  </si>
  <si>
    <t>Add 2021 Period Life Table &amp; make it the default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</si>
</sst>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2">
    <numFmt numFmtId="7" formatCode="&quot;$&quot;#,##0.00_);\(&quot;$&quot;#,##0.00\)"/>
    <numFmt numFmtId="43" formatCode="_(* #,##0.00_);_(* \(#,##0.00\);_(* &quot;-&quot;??_);_(@_)"/>
    <numFmt numFmtId="164" formatCode="mm/dd/yy;@"/>
    <numFmt numFmtId="165" formatCode="0_);\(0\)"/>
    <numFmt numFmtId="166" formatCode="_(* #,##0.0_);_(* \(#,##0.0\);_(* &quot;-&quot;??_);_(@_)"/>
    <numFmt numFmtId="167" formatCode="0.00%;;&quot;-&quot;_0"/>
    <numFmt numFmtId="168" formatCode="_(* #,##0_);_(* \(#,##0\);_(* &quot;-&quot;??_);_(@_)"/>
    <numFmt numFmtId="169" formatCode="0.000%"/>
    <numFmt numFmtId="170" formatCode="###0.00_)"/>
    <numFmt numFmtId="171" formatCode="0.0%"/>
    <numFmt numFmtId="172" formatCode="_(* #,##0.000_);_(* \(#,##0.000\);_(* &quot;-&quot;??_);_(@_)"/>
    <numFmt numFmtId="173" formatCode="0.0%;;"/>
  </numFmts>
  <fonts count="12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b/>
      <sz val="11"/>
      <color indexed="8"/>
      <name val="Calibri"/>
      <family val="2"/>
    </font>
    <font>
      <b/>
      <sz val="14"/>
      <color indexed="8"/>
      <name val="Calibri"/>
      <family val="2"/>
    </font>
    <font>
      <sz val="8"/>
      <name val="Calibri"/>
      <family val="2"/>
    </font>
    <font>
      <sz val="11"/>
      <color indexed="8"/>
      <name val="Calibri"/>
      <family val="2"/>
    </font>
    <font>
      <u/>
      <sz val="11"/>
      <color theme="10"/>
      <name val="Calibri"/>
      <family val="2"/>
    </font>
    <font>
      <b/>
      <sz val="11"/>
      <color theme="1"/>
      <name val="Calibri"/>
      <family val="2"/>
      <scheme val="minor"/>
    </font>
    <font>
      <sz val="11"/>
      <color theme="1"/>
      <name val="Courier New"/>
      <family val="3"/>
    </font>
    <font>
      <sz val="11"/>
      <color theme="1"/>
      <name val="Calibri"/>
      <family val="2"/>
      <scheme val="minor"/>
    </font>
    <font>
      <b/>
      <u/>
      <sz val="11"/>
      <color theme="10"/>
      <name val="Calibri"/>
      <family val="2"/>
    </font>
    <font>
      <sz val="9"/>
      <color theme="1"/>
      <name val="Calibri"/>
      <family val="2"/>
      <scheme val="minor"/>
    </font>
  </fonts>
  <fills count="1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5" tint="0.79998168889431442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6" fillId="0" borderId="0" applyNumberFormat="0" applyFill="0" applyBorder="0" applyAlignment="0" applyProtection="0">
      <alignment vertical="top"/>
      <protection locked="0"/>
    </xf>
    <xf numFmtId="9" fontId="1" fillId="0" borderId="0" applyFont="0" applyFill="0" applyBorder="0" applyAlignment="0" applyProtection="0"/>
  </cellStyleXfs>
  <cellXfs count="237">
    <xf numFmtId="0" fontId="0" fillId="0" borderId="0" xfId="0"/>
    <xf numFmtId="164" fontId="0" fillId="0" borderId="0" xfId="0" applyNumberFormat="1"/>
    <xf numFmtId="0" fontId="2" fillId="0" borderId="0" xfId="0" applyFont="1"/>
    <xf numFmtId="0" fontId="2" fillId="0" borderId="0" xfId="0" applyFont="1" applyAlignment="1">
      <alignment horizontal="center"/>
    </xf>
    <xf numFmtId="0" fontId="2" fillId="0" borderId="1" xfId="0" applyFont="1" applyBorder="1" applyAlignment="1">
      <alignment horizontal="centerContinuous"/>
    </xf>
    <xf numFmtId="37" fontId="2" fillId="0" borderId="1" xfId="0" applyNumberFormat="1" applyFont="1" applyBorder="1" applyAlignment="1">
      <alignment horizontal="centerContinuous"/>
    </xf>
    <xf numFmtId="37" fontId="0" fillId="0" borderId="2" xfId="0" applyNumberFormat="1" applyBorder="1" applyAlignment="1">
      <alignment horizontal="centerContinuous"/>
    </xf>
    <xf numFmtId="37" fontId="2" fillId="0" borderId="3" xfId="0" applyNumberFormat="1" applyFont="1" applyBorder="1" applyAlignment="1">
      <alignment horizontal="center"/>
    </xf>
    <xf numFmtId="37" fontId="2" fillId="0" borderId="4" xfId="0" applyNumberFormat="1" applyFont="1" applyBorder="1" applyAlignment="1">
      <alignment horizontal="center"/>
    </xf>
    <xf numFmtId="37" fontId="2" fillId="0" borderId="5" xfId="0" applyNumberFormat="1" applyFont="1" applyBorder="1" applyAlignment="1">
      <alignment horizontal="center"/>
    </xf>
    <xf numFmtId="37" fontId="2" fillId="0" borderId="6" xfId="0" applyNumberFormat="1" applyFont="1" applyBorder="1" applyAlignment="1">
      <alignment horizontal="center"/>
    </xf>
    <xf numFmtId="37" fontId="0" fillId="0" borderId="0" xfId="0" applyNumberFormat="1"/>
    <xf numFmtId="165" fontId="0" fillId="0" borderId="0" xfId="0" applyNumberFormat="1"/>
    <xf numFmtId="165" fontId="2" fillId="0" borderId="0" xfId="0" applyNumberFormat="1" applyFont="1" applyAlignment="1">
      <alignment horizontal="center"/>
    </xf>
    <xf numFmtId="0" fontId="0" fillId="0" borderId="0" xfId="0" applyAlignment="1">
      <alignment horizontal="center"/>
    </xf>
    <xf numFmtId="0" fontId="0" fillId="0" borderId="7" xfId="0" applyBorder="1" applyAlignment="1">
      <alignment horizontal="center"/>
    </xf>
    <xf numFmtId="0" fontId="2" fillId="0" borderId="2" xfId="0" applyFont="1" applyBorder="1" applyAlignment="1">
      <alignment horizontal="centerContinuous"/>
    </xf>
    <xf numFmtId="10" fontId="5" fillId="0" borderId="0" xfId="3" applyNumberFormat="1" applyFont="1"/>
    <xf numFmtId="0" fontId="2" fillId="0" borderId="2" xfId="0" applyFont="1" applyBorder="1" applyAlignment="1">
      <alignment horizontal="center"/>
    </xf>
    <xf numFmtId="0" fontId="0" fillId="0" borderId="8" xfId="0" applyBorder="1" applyAlignment="1">
      <alignment horizontal="centerContinuous"/>
    </xf>
    <xf numFmtId="0" fontId="0" fillId="0" borderId="2" xfId="0" applyBorder="1" applyAlignment="1">
      <alignment horizontal="centerContinuous"/>
    </xf>
    <xf numFmtId="0" fontId="2" fillId="0" borderId="7" xfId="0" applyFont="1" applyBorder="1" applyAlignment="1">
      <alignment horizontal="center"/>
    </xf>
    <xf numFmtId="166" fontId="5" fillId="0" borderId="6" xfId="1" applyNumberFormat="1" applyFont="1" applyBorder="1"/>
    <xf numFmtId="167" fontId="5" fillId="0" borderId="6" xfId="3" applyNumberFormat="1" applyFont="1" applyBorder="1"/>
    <xf numFmtId="167" fontId="5" fillId="0" borderId="0" xfId="3" applyNumberFormat="1" applyFont="1" applyBorder="1"/>
    <xf numFmtId="10" fontId="2" fillId="0" borderId="0" xfId="3" applyNumberFormat="1" applyFont="1"/>
    <xf numFmtId="10" fontId="2" fillId="0" borderId="0" xfId="3" applyNumberFormat="1" applyFont="1" applyAlignment="1">
      <alignment horizontal="center"/>
    </xf>
    <xf numFmtId="10" fontId="2" fillId="0" borderId="7" xfId="3" applyNumberFormat="1" applyFont="1" applyBorder="1" applyAlignment="1">
      <alignment horizontal="center"/>
    </xf>
    <xf numFmtId="10" fontId="5" fillId="0" borderId="0" xfId="3" applyNumberFormat="1" applyFont="1" applyBorder="1"/>
    <xf numFmtId="10" fontId="5" fillId="0" borderId="6" xfId="3" applyNumberFormat="1" applyFont="1" applyBorder="1"/>
    <xf numFmtId="43" fontId="5" fillId="0" borderId="1" xfId="1" applyFont="1" applyBorder="1"/>
    <xf numFmtId="43" fontId="5" fillId="0" borderId="8" xfId="1" applyFont="1" applyBorder="1"/>
    <xf numFmtId="43" fontId="5" fillId="0" borderId="2" xfId="1" applyFont="1" applyBorder="1"/>
    <xf numFmtId="0" fontId="6" fillId="0" borderId="0" xfId="2" applyAlignment="1" applyProtection="1"/>
    <xf numFmtId="10" fontId="2" fillId="0" borderId="1" xfId="3" applyNumberFormat="1" applyFont="1" applyBorder="1" applyAlignment="1">
      <alignment horizontal="centerContinuous"/>
    </xf>
    <xf numFmtId="10" fontId="5" fillId="0" borderId="2" xfId="3" applyNumberFormat="1" applyFont="1" applyBorder="1" applyAlignment="1">
      <alignment horizontal="centerContinuous"/>
    </xf>
    <xf numFmtId="166" fontId="5" fillId="0" borderId="0" xfId="1" applyNumberFormat="1" applyFont="1" applyBorder="1"/>
    <xf numFmtId="167" fontId="0" fillId="0" borderId="0" xfId="0" applyNumberFormat="1"/>
    <xf numFmtId="10" fontId="2" fillId="0" borderId="2" xfId="3" applyNumberFormat="1" applyFont="1" applyBorder="1" applyAlignment="1">
      <alignment horizontal="center"/>
    </xf>
    <xf numFmtId="0" fontId="2" fillId="0" borderId="8" xfId="0" applyFont="1" applyBorder="1" applyAlignment="1">
      <alignment horizontal="centerContinuous"/>
    </xf>
    <xf numFmtId="0" fontId="0" fillId="0" borderId="0" xfId="0" applyAlignment="1">
      <alignment horizontal="right"/>
    </xf>
    <xf numFmtId="0" fontId="0" fillId="0" borderId="0" xfId="0" applyAlignment="1">
      <alignment horizontal="left"/>
    </xf>
    <xf numFmtId="10" fontId="5" fillId="0" borderId="0" xfId="3" applyNumberFormat="1" applyFont="1" applyAlignment="1">
      <alignment horizontal="left"/>
    </xf>
    <xf numFmtId="43" fontId="5" fillId="0" borderId="0" xfId="1" applyFont="1"/>
    <xf numFmtId="43" fontId="2" fillId="0" borderId="2" xfId="1" applyFont="1" applyBorder="1" applyAlignment="1">
      <alignment horizontal="center"/>
    </xf>
    <xf numFmtId="43" fontId="5" fillId="0" borderId="0" xfId="1" applyFont="1" applyBorder="1"/>
    <xf numFmtId="168" fontId="5" fillId="0" borderId="0" xfId="1" applyNumberFormat="1" applyFont="1" applyBorder="1"/>
    <xf numFmtId="43" fontId="2" fillId="0" borderId="8" xfId="1" applyFont="1" applyBorder="1" applyAlignment="1">
      <alignment horizontal="centerContinuous"/>
    </xf>
    <xf numFmtId="43" fontId="5" fillId="0" borderId="8" xfId="1" applyFont="1" applyBorder="1" applyAlignment="1">
      <alignment horizontal="centerContinuous"/>
    </xf>
    <xf numFmtId="0" fontId="3" fillId="0" borderId="0" xfId="0" applyFont="1"/>
    <xf numFmtId="0" fontId="0" fillId="3" borderId="0" xfId="0" applyFill="1"/>
    <xf numFmtId="0" fontId="0" fillId="4" borderId="0" xfId="0" applyFill="1"/>
    <xf numFmtId="0" fontId="2" fillId="0" borderId="1" xfId="0" applyFont="1" applyBorder="1" applyAlignment="1">
      <alignment horizontal="center"/>
    </xf>
    <xf numFmtId="0" fontId="0" fillId="5" borderId="0" xfId="0" applyFill="1"/>
    <xf numFmtId="43" fontId="2" fillId="0" borderId="0" xfId="1" applyFont="1"/>
    <xf numFmtId="43" fontId="2" fillId="0" borderId="0" xfId="1" applyFont="1" applyAlignment="1">
      <alignment horizontal="center"/>
    </xf>
    <xf numFmtId="43" fontId="2" fillId="0" borderId="7" xfId="1" applyFont="1" applyBorder="1" applyAlignment="1">
      <alignment horizontal="center"/>
    </xf>
    <xf numFmtId="43" fontId="2" fillId="0" borderId="3" xfId="1" applyFont="1" applyBorder="1" applyAlignment="1">
      <alignment horizontal="centerContinuous"/>
    </xf>
    <xf numFmtId="43" fontId="2" fillId="0" borderId="4" xfId="1" applyFont="1" applyBorder="1" applyAlignment="1">
      <alignment horizontal="centerContinuous"/>
    </xf>
    <xf numFmtId="43" fontId="5" fillId="0" borderId="6" xfId="1" applyFont="1" applyBorder="1"/>
    <xf numFmtId="170" fontId="2" fillId="0" borderId="0" xfId="1" applyNumberFormat="1" applyFont="1"/>
    <xf numFmtId="170" fontId="2" fillId="0" borderId="0" xfId="1" applyNumberFormat="1" applyFont="1" applyAlignment="1">
      <alignment horizontal="center"/>
    </xf>
    <xf numFmtId="170" fontId="5" fillId="0" borderId="0" xfId="1" applyNumberFormat="1" applyFont="1"/>
    <xf numFmtId="170" fontId="5" fillId="0" borderId="0" xfId="1" applyNumberFormat="1" applyFont="1" applyBorder="1"/>
    <xf numFmtId="170" fontId="2" fillId="0" borderId="7" xfId="1" applyNumberFormat="1" applyFont="1" applyBorder="1" applyAlignment="1">
      <alignment horizontal="center"/>
    </xf>
    <xf numFmtId="170" fontId="5" fillId="0" borderId="10" xfId="1" applyNumberFormat="1" applyFont="1" applyFill="1" applyBorder="1"/>
    <xf numFmtId="170" fontId="5" fillId="0" borderId="10" xfId="1" applyNumberFormat="1" applyFont="1" applyBorder="1"/>
    <xf numFmtId="170" fontId="5" fillId="0" borderId="11" xfId="1" applyNumberFormat="1" applyFont="1" applyBorder="1"/>
    <xf numFmtId="0" fontId="0" fillId="2" borderId="0" xfId="0" applyFill="1"/>
    <xf numFmtId="165" fontId="0" fillId="2" borderId="0" xfId="0" applyNumberFormat="1" applyFill="1"/>
    <xf numFmtId="37" fontId="0" fillId="2" borderId="5" xfId="0" applyNumberFormat="1" applyFill="1" applyBorder="1"/>
    <xf numFmtId="37" fontId="0" fillId="2" borderId="6" xfId="0" applyNumberFormat="1" applyFill="1" applyBorder="1"/>
    <xf numFmtId="37" fontId="0" fillId="2" borderId="12" xfId="0" applyNumberFormat="1" applyFill="1" applyBorder="1"/>
    <xf numFmtId="37" fontId="0" fillId="2" borderId="13" xfId="0" applyNumberFormat="1" applyFill="1" applyBorder="1"/>
    <xf numFmtId="0" fontId="0" fillId="6" borderId="9" xfId="0" applyFill="1" applyBorder="1" applyAlignment="1" applyProtection="1">
      <alignment horizontal="center"/>
      <protection locked="0"/>
    </xf>
    <xf numFmtId="0" fontId="0" fillId="3" borderId="3" xfId="0" applyFill="1" applyBorder="1" applyAlignment="1" applyProtection="1">
      <alignment horizontal="center"/>
      <protection locked="0"/>
    </xf>
    <xf numFmtId="0" fontId="0" fillId="3" borderId="4" xfId="0" applyFill="1" applyBorder="1" applyAlignment="1" applyProtection="1">
      <alignment horizontal="center"/>
      <protection locked="0"/>
    </xf>
    <xf numFmtId="0" fontId="0" fillId="6" borderId="11" xfId="0" applyFill="1" applyBorder="1" applyAlignment="1" applyProtection="1">
      <alignment horizontal="center"/>
      <protection locked="0"/>
    </xf>
    <xf numFmtId="0" fontId="0" fillId="3" borderId="12" xfId="0" applyFill="1" applyBorder="1" applyAlignment="1" applyProtection="1">
      <alignment horizontal="center"/>
      <protection locked="0"/>
    </xf>
    <xf numFmtId="0" fontId="0" fillId="3" borderId="13" xfId="0" applyFill="1" applyBorder="1" applyAlignment="1" applyProtection="1">
      <alignment horizontal="center"/>
      <protection locked="0"/>
    </xf>
    <xf numFmtId="0" fontId="0" fillId="5" borderId="1" xfId="0" applyFill="1" applyBorder="1" applyAlignment="1" applyProtection="1">
      <alignment horizontal="center"/>
      <protection locked="0"/>
    </xf>
    <xf numFmtId="0" fontId="0" fillId="5" borderId="2" xfId="0" applyFill="1" applyBorder="1" applyAlignment="1" applyProtection="1">
      <alignment horizontal="center"/>
      <protection locked="0"/>
    </xf>
    <xf numFmtId="0" fontId="0" fillId="5" borderId="7" xfId="0" applyFill="1" applyBorder="1" applyAlignment="1" applyProtection="1">
      <alignment horizontal="center"/>
      <protection locked="0"/>
    </xf>
    <xf numFmtId="169" fontId="1" fillId="4" borderId="0" xfId="3" applyNumberFormat="1" applyFont="1" applyFill="1" applyAlignment="1" applyProtection="1">
      <alignment horizontal="center"/>
      <protection locked="0"/>
    </xf>
    <xf numFmtId="37" fontId="1" fillId="0" borderId="0" xfId="1" applyNumberFormat="1" applyFont="1" applyAlignment="1">
      <alignment horizontal="center"/>
    </xf>
    <xf numFmtId="7" fontId="1" fillId="3" borderId="0" xfId="1" applyNumberFormat="1" applyFont="1" applyFill="1" applyAlignment="1" applyProtection="1">
      <alignment horizontal="right"/>
      <protection locked="0"/>
    </xf>
    <xf numFmtId="43" fontId="1" fillId="0" borderId="0" xfId="1" applyFont="1" applyAlignment="1">
      <alignment horizontal="right"/>
    </xf>
    <xf numFmtId="168" fontId="5" fillId="0" borderId="0" xfId="1" applyNumberFormat="1" applyFont="1"/>
    <xf numFmtId="37" fontId="2" fillId="0" borderId="0" xfId="0" applyNumberFormat="1" applyFont="1" applyAlignment="1">
      <alignment horizontal="center"/>
    </xf>
    <xf numFmtId="37" fontId="0" fillId="2" borderId="0" xfId="0" applyNumberFormat="1" applyFill="1"/>
    <xf numFmtId="37" fontId="0" fillId="2" borderId="14" xfId="0" applyNumberFormat="1" applyFill="1" applyBorder="1"/>
    <xf numFmtId="0" fontId="0" fillId="0" borderId="2" xfId="0" applyBorder="1" applyAlignment="1">
      <alignment horizontal="center"/>
    </xf>
    <xf numFmtId="37" fontId="2" fillId="0" borderId="8" xfId="0" applyNumberFormat="1" applyFont="1" applyBorder="1" applyAlignment="1">
      <alignment horizontal="centerContinuous"/>
    </xf>
    <xf numFmtId="37" fontId="0" fillId="2" borderId="15" xfId="0" applyNumberFormat="1" applyFill="1" applyBorder="1" applyAlignment="1">
      <alignment horizontal="center"/>
    </xf>
    <xf numFmtId="37" fontId="2" fillId="0" borderId="12" xfId="0" applyNumberFormat="1" applyFont="1" applyBorder="1" applyAlignment="1">
      <alignment horizontal="center"/>
    </xf>
    <xf numFmtId="37" fontId="0" fillId="2" borderId="14" xfId="0" applyNumberFormat="1" applyFill="1" applyBorder="1" applyAlignment="1">
      <alignment horizontal="center"/>
    </xf>
    <xf numFmtId="0" fontId="0" fillId="5" borderId="0" xfId="0" applyFill="1" applyAlignment="1">
      <alignment horizontal="left" indent="1"/>
    </xf>
    <xf numFmtId="0" fontId="0" fillId="7" borderId="0" xfId="0" applyFill="1"/>
    <xf numFmtId="0" fontId="0" fillId="4" borderId="0" xfId="0" applyFill="1" applyAlignment="1">
      <alignment horizontal="left" indent="1"/>
    </xf>
    <xf numFmtId="0" fontId="5" fillId="0" borderId="0" xfId="3" applyNumberFormat="1" applyFont="1" applyAlignment="1">
      <alignment horizontal="right"/>
    </xf>
    <xf numFmtId="0" fontId="0" fillId="2" borderId="0" xfId="0" applyFill="1" applyAlignment="1">
      <alignment horizontal="left" indent="1"/>
    </xf>
    <xf numFmtId="0" fontId="0" fillId="2" borderId="3" xfId="0" applyFill="1" applyBorder="1" applyProtection="1">
      <protection locked="0"/>
    </xf>
    <xf numFmtId="0" fontId="0" fillId="2" borderId="12" xfId="0" applyFill="1" applyBorder="1" applyProtection="1">
      <protection locked="0"/>
    </xf>
    <xf numFmtId="0" fontId="0" fillId="2" borderId="7" xfId="0" applyFill="1" applyBorder="1" applyAlignment="1" applyProtection="1">
      <alignment horizontal="center"/>
      <protection locked="0"/>
    </xf>
    <xf numFmtId="37" fontId="2" fillId="0" borderId="15" xfId="0" applyNumberFormat="1" applyFont="1" applyBorder="1" applyAlignment="1">
      <alignment horizontal="center"/>
    </xf>
    <xf numFmtId="0" fontId="0" fillId="8" borderId="0" xfId="0" applyFill="1"/>
    <xf numFmtId="0" fontId="8" fillId="0" borderId="0" xfId="0" applyFont="1"/>
    <xf numFmtId="168" fontId="0" fillId="0" borderId="0" xfId="1" applyNumberFormat="1" applyFont="1"/>
    <xf numFmtId="0" fontId="0" fillId="12" borderId="0" xfId="0" applyFill="1"/>
    <xf numFmtId="10" fontId="0" fillId="0" borderId="0" xfId="3" applyNumberFormat="1" applyFont="1"/>
    <xf numFmtId="0" fontId="7" fillId="0" borderId="0" xfId="0" applyFont="1"/>
    <xf numFmtId="10" fontId="7" fillId="0" borderId="3" xfId="0" applyNumberFormat="1" applyFont="1" applyBorder="1" applyAlignment="1">
      <alignment horizontal="centerContinuous"/>
    </xf>
    <xf numFmtId="0" fontId="7" fillId="0" borderId="4" xfId="0" applyFont="1" applyBorder="1" applyAlignment="1">
      <alignment horizontal="centerContinuous"/>
    </xf>
    <xf numFmtId="10" fontId="7" fillId="0" borderId="3" xfId="3" applyNumberFormat="1" applyFont="1" applyBorder="1" applyAlignment="1">
      <alignment horizontal="centerContinuous"/>
    </xf>
    <xf numFmtId="10" fontId="7" fillId="0" borderId="15" xfId="3" applyNumberFormat="1" applyFont="1" applyBorder="1" applyAlignment="1">
      <alignment horizontal="centerContinuous"/>
    </xf>
    <xf numFmtId="10" fontId="7" fillId="0" borderId="4" xfId="3" applyNumberFormat="1" applyFont="1" applyBorder="1" applyAlignment="1">
      <alignment horizontal="centerContinuous"/>
    </xf>
    <xf numFmtId="168" fontId="7" fillId="0" borderId="3" xfId="1" applyNumberFormat="1" applyFont="1" applyBorder="1" applyAlignment="1">
      <alignment horizontal="centerContinuous"/>
    </xf>
    <xf numFmtId="168" fontId="7" fillId="0" borderId="15" xfId="1" applyNumberFormat="1" applyFont="1" applyBorder="1" applyAlignment="1">
      <alignment horizontal="centerContinuous"/>
    </xf>
    <xf numFmtId="168" fontId="7" fillId="0" borderId="4" xfId="1" applyNumberFormat="1" applyFont="1" applyBorder="1" applyAlignment="1">
      <alignment horizontal="centerContinuous"/>
    </xf>
    <xf numFmtId="0" fontId="7" fillId="0" borderId="7" xfId="0" applyFont="1" applyBorder="1" applyAlignment="1">
      <alignment horizontal="center"/>
    </xf>
    <xf numFmtId="10" fontId="7" fillId="0" borderId="7" xfId="3" applyNumberFormat="1" applyFont="1" applyBorder="1" applyAlignment="1">
      <alignment horizontal="center"/>
    </xf>
    <xf numFmtId="10" fontId="0" fillId="0" borderId="5" xfId="3" applyNumberFormat="1" applyFont="1" applyBorder="1"/>
    <xf numFmtId="10" fontId="0" fillId="0" borderId="6" xfId="3" applyNumberFormat="1" applyFont="1" applyBorder="1"/>
    <xf numFmtId="10" fontId="0" fillId="0" borderId="12" xfId="3" applyNumberFormat="1" applyFont="1" applyBorder="1"/>
    <xf numFmtId="10" fontId="0" fillId="0" borderId="13" xfId="3" applyNumberFormat="1" applyFont="1" applyBorder="1"/>
    <xf numFmtId="168" fontId="0" fillId="0" borderId="5" xfId="1" applyNumberFormat="1" applyFont="1" applyBorder="1"/>
    <xf numFmtId="168" fontId="0" fillId="0" borderId="0" xfId="1" applyNumberFormat="1" applyFont="1" applyBorder="1"/>
    <xf numFmtId="168" fontId="0" fillId="0" borderId="6" xfId="1" applyNumberFormat="1" applyFont="1" applyBorder="1"/>
    <xf numFmtId="168" fontId="0" fillId="0" borderId="12" xfId="1" applyNumberFormat="1" applyFont="1" applyBorder="1"/>
    <xf numFmtId="168" fontId="0" fillId="0" borderId="14" xfId="1" applyNumberFormat="1" applyFont="1" applyBorder="1"/>
    <xf numFmtId="168" fontId="0" fillId="0" borderId="13" xfId="1" applyNumberFormat="1" applyFont="1" applyBorder="1"/>
    <xf numFmtId="43" fontId="0" fillId="0" borderId="0" xfId="1" applyFont="1"/>
    <xf numFmtId="172" fontId="0" fillId="0" borderId="0" xfId="1" applyNumberFormat="1" applyFont="1"/>
    <xf numFmtId="43" fontId="7" fillId="0" borderId="4" xfId="1" applyFont="1" applyBorder="1" applyAlignment="1">
      <alignment horizontal="centerContinuous"/>
    </xf>
    <xf numFmtId="43" fontId="7" fillId="0" borderId="7" xfId="1" applyFont="1" applyBorder="1" applyAlignment="1">
      <alignment horizontal="center"/>
    </xf>
    <xf numFmtId="43" fontId="0" fillId="0" borderId="6" xfId="1" applyFont="1" applyBorder="1"/>
    <xf numFmtId="43" fontId="0" fillId="0" borderId="13" xfId="1" applyFont="1" applyBorder="1"/>
    <xf numFmtId="168" fontId="7" fillId="0" borderId="7" xfId="1" applyNumberFormat="1" applyFont="1" applyBorder="1" applyAlignment="1">
      <alignment horizontal="center"/>
    </xf>
    <xf numFmtId="43" fontId="9" fillId="0" borderId="12" xfId="1" applyFont="1" applyBorder="1"/>
    <xf numFmtId="43" fontId="9" fillId="0" borderId="14" xfId="1" applyFont="1" applyBorder="1"/>
    <xf numFmtId="43" fontId="9" fillId="0" borderId="13" xfId="1" applyFont="1" applyBorder="1"/>
    <xf numFmtId="10" fontId="0" fillId="0" borderId="0" xfId="3" applyNumberFormat="1" applyFont="1" applyBorder="1"/>
    <xf numFmtId="10" fontId="0" fillId="0" borderId="14" xfId="3" applyNumberFormat="1" applyFont="1" applyBorder="1"/>
    <xf numFmtId="165" fontId="0" fillId="0" borderId="0" xfId="1" applyNumberFormat="1" applyFont="1"/>
    <xf numFmtId="165" fontId="7" fillId="0" borderId="0" xfId="1" applyNumberFormat="1" applyFont="1"/>
    <xf numFmtId="165" fontId="7" fillId="0" borderId="7" xfId="1" applyNumberFormat="1" applyFont="1" applyBorder="1" applyAlignment="1">
      <alignment horizontal="center"/>
    </xf>
    <xf numFmtId="165" fontId="0" fillId="0" borderId="5" xfId="1" applyNumberFormat="1" applyFont="1" applyBorder="1"/>
    <xf numFmtId="165" fontId="0" fillId="0" borderId="12" xfId="1" applyNumberFormat="1" applyFont="1" applyBorder="1"/>
    <xf numFmtId="0" fontId="0" fillId="0" borderId="0" xfId="3" applyNumberFormat="1" applyFont="1"/>
    <xf numFmtId="168" fontId="0" fillId="0" borderId="0" xfId="0" applyNumberFormat="1"/>
    <xf numFmtId="10" fontId="9" fillId="8" borderId="0" xfId="3" applyNumberFormat="1" applyFont="1" applyFill="1" applyBorder="1" applyAlignment="1">
      <alignment horizontal="left"/>
    </xf>
    <xf numFmtId="43" fontId="9" fillId="0" borderId="15" xfId="1" applyFont="1" applyBorder="1" applyAlignment="1">
      <alignment horizontal="left"/>
    </xf>
    <xf numFmtId="10" fontId="9" fillId="0" borderId="0" xfId="3" applyNumberFormat="1" applyFont="1" applyBorder="1" applyAlignment="1">
      <alignment horizontal="center"/>
    </xf>
    <xf numFmtId="43" fontId="9" fillId="0" borderId="0" xfId="1" applyFont="1" applyBorder="1" applyAlignment="1">
      <alignment horizontal="left"/>
    </xf>
    <xf numFmtId="10" fontId="9" fillId="8" borderId="14" xfId="3" applyNumberFormat="1" applyFont="1" applyFill="1" applyBorder="1" applyAlignment="1">
      <alignment horizontal="left"/>
    </xf>
    <xf numFmtId="43" fontId="9" fillId="0" borderId="14" xfId="1" applyFont="1" applyBorder="1" applyAlignment="1">
      <alignment horizontal="left"/>
    </xf>
    <xf numFmtId="0" fontId="0" fillId="0" borderId="14" xfId="0" applyBorder="1" applyAlignment="1">
      <alignment horizontal="center"/>
    </xf>
    <xf numFmtId="10" fontId="9" fillId="0" borderId="14" xfId="3" applyNumberFormat="1" applyFont="1" applyBorder="1" applyAlignment="1">
      <alignment horizontal="center"/>
    </xf>
    <xf numFmtId="0" fontId="0" fillId="0" borderId="14" xfId="0" applyBorder="1"/>
    <xf numFmtId="168" fontId="0" fillId="0" borderId="14" xfId="0" applyNumberFormat="1" applyBorder="1"/>
    <xf numFmtId="0" fontId="0" fillId="8" borderId="0" xfId="1" applyNumberFormat="1" applyFont="1" applyFill="1" applyProtection="1">
      <protection locked="0"/>
    </xf>
    <xf numFmtId="168" fontId="0" fillId="8" borderId="0" xfId="1" applyNumberFormat="1" applyFont="1" applyFill="1" applyProtection="1">
      <protection locked="0"/>
    </xf>
    <xf numFmtId="10" fontId="0" fillId="8" borderId="0" xfId="3" applyNumberFormat="1" applyFont="1" applyFill="1" applyProtection="1">
      <protection locked="0"/>
    </xf>
    <xf numFmtId="0" fontId="10" fillId="0" borderId="0" xfId="2" applyFont="1" applyAlignment="1" applyProtection="1"/>
    <xf numFmtId="0" fontId="0" fillId="8" borderId="0" xfId="0" applyFill="1" applyAlignment="1">
      <alignment horizontal="left" indent="2"/>
    </xf>
    <xf numFmtId="0" fontId="0" fillId="0" borderId="0" xfId="0" applyAlignment="1">
      <alignment horizontal="left" indent="2"/>
    </xf>
    <xf numFmtId="0" fontId="6" fillId="0" borderId="0" xfId="2" applyFill="1" applyAlignment="1" applyProtection="1"/>
    <xf numFmtId="165" fontId="11" fillId="2" borderId="9" xfId="0" applyNumberFormat="1" applyFont="1" applyFill="1" applyBorder="1"/>
    <xf numFmtId="168" fontId="7" fillId="0" borderId="5" xfId="0" applyNumberFormat="1" applyFont="1" applyBorder="1"/>
    <xf numFmtId="168" fontId="7" fillId="0" borderId="0" xfId="0" applyNumberFormat="1" applyFont="1"/>
    <xf numFmtId="168" fontId="7" fillId="0" borderId="6" xfId="0" applyNumberFormat="1" applyFont="1" applyBorder="1"/>
    <xf numFmtId="168" fontId="9" fillId="0" borderId="3" xfId="1" applyNumberFormat="1" applyFont="1" applyBorder="1"/>
    <xf numFmtId="168" fontId="9" fillId="0" borderId="15" xfId="1" applyNumberFormat="1" applyFont="1" applyBorder="1"/>
    <xf numFmtId="168" fontId="9" fillId="0" borderId="4" xfId="1" applyNumberFormat="1" applyFont="1" applyBorder="1"/>
    <xf numFmtId="173" fontId="7" fillId="0" borderId="12" xfId="3" applyNumberFormat="1" applyFont="1" applyBorder="1"/>
    <xf numFmtId="173" fontId="7" fillId="0" borderId="14" xfId="3" applyNumberFormat="1" applyFont="1" applyBorder="1"/>
    <xf numFmtId="173" fontId="7" fillId="0" borderId="13" xfId="3" applyNumberFormat="1" applyFont="1" applyBorder="1"/>
    <xf numFmtId="172" fontId="7" fillId="8" borderId="3" xfId="1" applyNumberFormat="1" applyFont="1" applyFill="1" applyBorder="1" applyProtection="1">
      <protection locked="0"/>
    </xf>
    <xf numFmtId="172" fontId="7" fillId="8" borderId="15" xfId="1" applyNumberFormat="1" applyFont="1" applyFill="1" applyBorder="1" applyProtection="1">
      <protection locked="0"/>
    </xf>
    <xf numFmtId="172" fontId="7" fillId="8" borderId="4" xfId="1" applyNumberFormat="1" applyFont="1" applyFill="1" applyBorder="1" applyProtection="1">
      <protection locked="0"/>
    </xf>
    <xf numFmtId="165" fontId="0" fillId="0" borderId="3" xfId="1" applyNumberFormat="1" applyFont="1" applyFill="1" applyBorder="1" applyAlignment="1">
      <alignment horizontal="center"/>
    </xf>
    <xf numFmtId="10" fontId="9" fillId="8" borderId="15" xfId="3" applyNumberFormat="1" applyFont="1" applyFill="1" applyBorder="1" applyAlignment="1">
      <alignment horizontal="left"/>
    </xf>
    <xf numFmtId="0" fontId="0" fillId="0" borderId="15" xfId="0" applyBorder="1" applyAlignment="1">
      <alignment horizontal="center"/>
    </xf>
    <xf numFmtId="0" fontId="8" fillId="0" borderId="15" xfId="0" applyFont="1" applyBorder="1"/>
    <xf numFmtId="0" fontId="0" fillId="0" borderId="15" xfId="0" applyBorder="1"/>
    <xf numFmtId="10" fontId="9" fillId="0" borderId="15" xfId="3" applyNumberFormat="1" applyFont="1" applyBorder="1" applyAlignment="1">
      <alignment horizontal="center"/>
    </xf>
    <xf numFmtId="168" fontId="0" fillId="0" borderId="15" xfId="0" applyNumberFormat="1" applyBorder="1"/>
    <xf numFmtId="168" fontId="0" fillId="0" borderId="4" xfId="0" applyNumberFormat="1" applyBorder="1"/>
    <xf numFmtId="10" fontId="9" fillId="0" borderId="5" xfId="3" applyNumberFormat="1" applyFont="1" applyBorder="1" applyAlignment="1">
      <alignment horizontal="center"/>
    </xf>
    <xf numFmtId="168" fontId="0" fillId="0" borderId="6" xfId="0" applyNumberFormat="1" applyBorder="1"/>
    <xf numFmtId="0" fontId="9" fillId="8" borderId="5" xfId="3" applyNumberFormat="1" applyFont="1" applyFill="1" applyBorder="1" applyAlignment="1">
      <alignment horizontal="center"/>
    </xf>
    <xf numFmtId="10" fontId="9" fillId="0" borderId="5" xfId="3" applyNumberFormat="1" applyFont="1" applyBorder="1" applyAlignment="1">
      <alignment horizontal="left"/>
    </xf>
    <xf numFmtId="10" fontId="9" fillId="0" borderId="12" xfId="3" applyNumberFormat="1" applyFont="1" applyBorder="1" applyAlignment="1">
      <alignment horizontal="left"/>
    </xf>
    <xf numFmtId="0" fontId="8" fillId="0" borderId="14" xfId="0" applyFont="1" applyBorder="1"/>
    <xf numFmtId="168" fontId="0" fillId="0" borderId="13" xfId="0" applyNumberFormat="1" applyBorder="1"/>
    <xf numFmtId="0" fontId="0" fillId="12" borderId="7" xfId="0" applyFill="1" applyBorder="1" applyAlignment="1" applyProtection="1">
      <alignment horizontal="center"/>
      <protection locked="0"/>
    </xf>
    <xf numFmtId="10" fontId="5" fillId="12" borderId="7" xfId="3" applyNumberFormat="1" applyFont="1" applyFill="1" applyBorder="1" applyAlignment="1" applyProtection="1">
      <alignment horizontal="center"/>
      <protection locked="0"/>
    </xf>
    <xf numFmtId="0" fontId="0" fillId="12" borderId="0" xfId="0" applyFill="1" applyAlignment="1">
      <alignment horizontal="left" indent="1"/>
    </xf>
    <xf numFmtId="0" fontId="0" fillId="12" borderId="0" xfId="0" applyFill="1" applyAlignment="1">
      <alignment horizontal="left"/>
    </xf>
    <xf numFmtId="10" fontId="5" fillId="0" borderId="3" xfId="3" applyNumberFormat="1" applyFont="1" applyBorder="1"/>
    <xf numFmtId="10" fontId="5" fillId="0" borderId="15" xfId="3" applyNumberFormat="1" applyFont="1" applyBorder="1"/>
    <xf numFmtId="10" fontId="5" fillId="0" borderId="4" xfId="3" applyNumberFormat="1" applyFont="1" applyBorder="1"/>
    <xf numFmtId="10" fontId="5" fillId="0" borderId="5" xfId="3" applyNumberFormat="1" applyFont="1" applyBorder="1"/>
    <xf numFmtId="10" fontId="5" fillId="0" borderId="12" xfId="3" applyNumberFormat="1" applyFont="1" applyBorder="1"/>
    <xf numFmtId="10" fontId="5" fillId="0" borderId="14" xfId="3" applyNumberFormat="1" applyFont="1" applyBorder="1"/>
    <xf numFmtId="10" fontId="5" fillId="0" borderId="13" xfId="3" applyNumberFormat="1" applyFont="1" applyBorder="1"/>
    <xf numFmtId="9" fontId="0" fillId="0" borderId="0" xfId="3" applyFont="1"/>
    <xf numFmtId="9" fontId="9" fillId="0" borderId="0" xfId="3" applyFont="1" applyBorder="1"/>
    <xf numFmtId="0" fontId="0" fillId="0" borderId="0" xfId="0" applyAlignment="1">
      <alignment horizontal="center" wrapText="1"/>
    </xf>
    <xf numFmtId="9" fontId="0" fillId="0" borderId="9" xfId="3" applyFont="1" applyFill="1" applyBorder="1" applyAlignment="1" applyProtection="1">
      <alignment horizontal="right"/>
    </xf>
    <xf numFmtId="9" fontId="0" fillId="0" borderId="10" xfId="0" applyNumberFormat="1" applyBorder="1"/>
    <xf numFmtId="9" fontId="0" fillId="0" borderId="11" xfId="0" applyNumberFormat="1" applyBorder="1"/>
    <xf numFmtId="0" fontId="1" fillId="0" borderId="0" xfId="3" applyNumberFormat="1" applyFont="1" applyAlignment="1">
      <alignment horizontal="right"/>
    </xf>
    <xf numFmtId="9" fontId="7" fillId="0" borderId="9" xfId="3" applyFont="1" applyBorder="1" applyAlignment="1">
      <alignment horizontal="center"/>
    </xf>
    <xf numFmtId="9" fontId="7" fillId="0" borderId="11" xfId="3" applyFont="1" applyBorder="1" applyAlignment="1">
      <alignment horizontal="center"/>
    </xf>
    <xf numFmtId="0" fontId="0" fillId="12" borderId="0" xfId="0" applyFill="1" applyAlignment="1">
      <alignment horizontal="left" indent="2"/>
    </xf>
    <xf numFmtId="9" fontId="0" fillId="8" borderId="0" xfId="0" applyNumberFormat="1" applyFill="1" applyAlignment="1" applyProtection="1">
      <alignment horizontal="center"/>
      <protection locked="0"/>
    </xf>
    <xf numFmtId="0" fontId="0" fillId="12" borderId="16" xfId="0" applyFill="1" applyBorder="1" applyAlignment="1" applyProtection="1">
      <alignment horizontal="center"/>
      <protection locked="0"/>
    </xf>
    <xf numFmtId="0" fontId="2" fillId="0" borderId="11" xfId="0" applyFont="1" applyBorder="1" applyAlignment="1">
      <alignment horizontal="center"/>
    </xf>
    <xf numFmtId="0" fontId="7" fillId="0" borderId="9" xfId="0" applyFont="1" applyBorder="1" applyAlignment="1">
      <alignment horizontal="center"/>
    </xf>
    <xf numFmtId="9" fontId="0" fillId="0" borderId="9" xfId="3" applyFont="1" applyBorder="1"/>
    <xf numFmtId="9" fontId="0" fillId="0" borderId="10" xfId="3" applyFont="1" applyBorder="1"/>
    <xf numFmtId="9" fontId="0" fillId="0" borderId="11" xfId="3" applyFont="1" applyBorder="1"/>
    <xf numFmtId="14" fontId="0" fillId="0" borderId="0" xfId="0" applyNumberFormat="1"/>
    <xf numFmtId="37" fontId="0" fillId="0" borderId="8" xfId="0" applyNumberFormat="1" applyBorder="1" applyAlignment="1">
      <alignment horizontal="centerContinuous"/>
    </xf>
    <xf numFmtId="37" fontId="7" fillId="0" borderId="8" xfId="0" applyNumberFormat="1" applyFont="1" applyBorder="1" applyAlignment="1">
      <alignment horizontal="centerContinuous"/>
    </xf>
    <xf numFmtId="0" fontId="0" fillId="0" borderId="0" xfId="0" applyProtection="1">
      <protection locked="0"/>
    </xf>
    <xf numFmtId="0" fontId="0" fillId="13" borderId="0" xfId="0" applyFill="1" applyProtection="1">
      <protection locked="0"/>
    </xf>
    <xf numFmtId="0" fontId="0" fillId="9" borderId="0" xfId="0" applyFill="1" applyProtection="1">
      <protection locked="0"/>
    </xf>
    <xf numFmtId="0" fontId="0" fillId="10" borderId="0" xfId="0" applyFill="1" applyProtection="1">
      <protection locked="0"/>
    </xf>
    <xf numFmtId="0" fontId="0" fillId="11" borderId="0" xfId="0" applyFill="1" applyProtection="1">
      <protection locked="0"/>
    </xf>
    <xf numFmtId="0" fontId="0" fillId="8" borderId="0" xfId="0" applyFill="1" applyProtection="1">
      <protection locked="0"/>
    </xf>
    <xf numFmtId="43" fontId="0" fillId="11" borderId="0" xfId="1" applyFont="1" applyFill="1" applyProtection="1">
      <protection locked="0"/>
    </xf>
    <xf numFmtId="169" fontId="0" fillId="10" borderId="0" xfId="3" applyNumberFormat="1" applyFont="1" applyFill="1" applyProtection="1">
      <protection locked="0"/>
    </xf>
    <xf numFmtId="168" fontId="0" fillId="0" borderId="0" xfId="1" applyNumberFormat="1" applyFont="1" applyProtection="1">
      <protection locked="0"/>
    </xf>
    <xf numFmtId="171" fontId="0" fillId="12" borderId="0" xfId="3" applyNumberFormat="1" applyFont="1" applyFill="1" applyProtection="1">
      <protection locked="0"/>
    </xf>
    <xf numFmtId="0" fontId="0" fillId="12" borderId="0" xfId="0" applyFill="1" applyProtection="1">
      <protection locked="0"/>
    </xf>
  </cellXfs>
  <cellStyles count="4">
    <cellStyle name="Comma" xfId="1" builtinId="3"/>
    <cellStyle name="Hyperlink" xfId="2" builtinId="8"/>
    <cellStyle name="Normal" xfId="0" builtinId="0"/>
    <cellStyle name="Percent" xfId="3" builtinId="5"/>
  </cellStyles>
  <dxfs count="4">
    <dxf>
      <font>
        <b/>
        <i val="0"/>
        <strike val="0"/>
      </font>
    </dxf>
    <dxf>
      <font>
        <strike/>
        <condense val="0"/>
        <extend val="0"/>
      </font>
      <fill>
        <patternFill>
          <bgColor indexed="55"/>
        </patternFill>
      </fill>
      <border>
        <bottom style="thin">
          <color indexed="64"/>
        </bottom>
      </border>
    </dxf>
    <dxf>
      <font>
        <strike/>
        <condense val="0"/>
        <extend val="0"/>
      </font>
      <fill>
        <patternFill>
          <bgColor indexed="55"/>
        </patternFill>
      </fill>
      <border>
        <bottom style="thin">
          <color indexed="64"/>
        </bottom>
      </border>
    </dxf>
    <dxf>
      <border>
        <bottom style="thin">
          <color indexed="64"/>
        </bottom>
      </border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hyperlink" Target="https://opensocialsecurity.com/" TargetMode="External"/><Relationship Id="rId1" Type="http://schemas.openxmlformats.org/officeDocument/2006/relationships/hyperlink" Target="mailto:tipscruncher@eyebonds.info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hyperlink" Target="https://en.wikipedia.org/wiki/Life_table" TargetMode="External"/><Relationship Id="rId2" Type="http://schemas.openxmlformats.org/officeDocument/2006/relationships/hyperlink" Target="http://www.ssa.gov/oact/NOTES/as120/LifeTables_Tbl_7.html" TargetMode="External"/><Relationship Id="rId1" Type="http://schemas.openxmlformats.org/officeDocument/2006/relationships/hyperlink" Target="http://www.ssa.gov/oact/STATS/table4c6.html" TargetMode="External"/><Relationship Id="rId5" Type="http://schemas.openxmlformats.org/officeDocument/2006/relationships/hyperlink" Target="https://www.soa.org/files/research/exp-study/research-2014-rp-mort-tab-rates-exposure.xlsx" TargetMode="External"/><Relationship Id="rId4" Type="http://schemas.openxmlformats.org/officeDocument/2006/relationships/hyperlink" Target="https://www.soa.org/Research/Experience-Study/pension/research-2014-rp.asp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124"/>
  <sheetViews>
    <sheetView tabSelected="1" zoomScaleNormal="100" workbookViewId="0">
      <pane xSplit="1" ySplit="8" topLeftCell="B9" activePane="bottomRight" state="frozen"/>
      <selection pane="topRight" activeCell="B1" sqref="B1"/>
      <selection pane="bottomLeft" activeCell="A9" sqref="A9"/>
      <selection pane="bottomRight" activeCell="I3" sqref="I3"/>
    </sheetView>
  </sheetViews>
  <sheetFormatPr defaultColWidth="8.81640625" defaultRowHeight="14.5" x14ac:dyDescent="0.35"/>
  <cols>
    <col min="1" max="1" width="7.81640625" style="62" customWidth="1"/>
    <col min="2" max="2" width="8.453125" style="43" customWidth="1"/>
    <col min="3" max="3" width="8.1796875" style="43" customWidth="1"/>
    <col min="4" max="5" width="10.453125" hidden="1" customWidth="1"/>
    <col min="6" max="6" width="10.453125" customWidth="1"/>
    <col min="11" max="11" width="10.1796875" bestFit="1" customWidth="1"/>
    <col min="12" max="12" width="10.7265625" bestFit="1" customWidth="1"/>
    <col min="13" max="13" width="8.81640625" customWidth="1"/>
    <col min="14" max="14" width="9.81640625" style="43" hidden="1" customWidth="1"/>
    <col min="15" max="15" width="10.1796875" style="43" hidden="1" customWidth="1"/>
    <col min="16" max="16" width="10" style="17" hidden="1" customWidth="1"/>
    <col min="17" max="18" width="10" hidden="1" customWidth="1"/>
    <col min="19" max="19" width="8.453125" style="17" hidden="1" customWidth="1"/>
    <col min="20" max="20" width="8.81640625" hidden="1" customWidth="1"/>
  </cols>
  <sheetData>
    <row r="1" spans="1:20" s="2" customFormat="1" x14ac:dyDescent="0.35">
      <c r="A1" s="60"/>
      <c r="B1" s="54"/>
      <c r="C1" s="54"/>
      <c r="I1" s="4" t="s">
        <v>40</v>
      </c>
      <c r="J1" s="16"/>
      <c r="M1" s="25"/>
      <c r="N1" s="85">
        <v>1000</v>
      </c>
      <c r="O1" s="85">
        <v>1000</v>
      </c>
      <c r="P1" s="41" t="str">
        <f>"Single &amp; Joint / mo - only "&amp;F7&amp;" alive"</f>
        <v>Single &amp; Joint / mo - only Pers 1 alive</v>
      </c>
      <c r="R1" s="25"/>
    </row>
    <row r="2" spans="1:20" s="3" customFormat="1" x14ac:dyDescent="0.35">
      <c r="A2" s="61"/>
      <c r="B2" s="55"/>
      <c r="C2" s="55"/>
      <c r="F2" s="52" t="s">
        <v>16</v>
      </c>
      <c r="G2" s="21" t="s">
        <v>20</v>
      </c>
      <c r="H2" s="52" t="s">
        <v>17</v>
      </c>
      <c r="I2" s="21" t="s">
        <v>18</v>
      </c>
      <c r="J2" s="21" t="s">
        <v>19</v>
      </c>
      <c r="K2" s="3" t="s">
        <v>60</v>
      </c>
      <c r="M2" s="26"/>
      <c r="N2" s="86"/>
      <c r="O2" s="85">
        <v>1000</v>
      </c>
      <c r="P2" s="41" t="str">
        <f>"Joint / mo - only "&amp;G7&amp;" alive"</f>
        <v>Joint / mo - only Pers 2 alive</v>
      </c>
      <c r="R2" s="26"/>
      <c r="S2" s="99" t="s">
        <v>113</v>
      </c>
      <c r="T2" s="103">
        <v>0</v>
      </c>
    </row>
    <row r="3" spans="1:20" x14ac:dyDescent="0.35">
      <c r="F3" s="101" t="s">
        <v>261</v>
      </c>
      <c r="G3" s="74" t="s">
        <v>38</v>
      </c>
      <c r="H3" s="75" t="s">
        <v>21</v>
      </c>
      <c r="I3" s="75">
        <v>65</v>
      </c>
      <c r="J3" s="76">
        <v>0</v>
      </c>
      <c r="K3" s="14">
        <f>HLOOKUP(F3,table_tbl,IF(LEFT(UPPER(TRIM(H3)),1)="M",2,IF(LEFT(UPPER(TRIM(H3)),1)="F",3,999)),FALSE)</f>
        <v>16</v>
      </c>
      <c r="M3" s="17"/>
      <c r="N3" s="86"/>
      <c r="O3" s="85">
        <v>1000</v>
      </c>
      <c r="P3" s="41" t="s">
        <v>230</v>
      </c>
      <c r="S3" s="40" t="s">
        <v>231</v>
      </c>
      <c r="T3" s="196">
        <v>0</v>
      </c>
    </row>
    <row r="4" spans="1:20" x14ac:dyDescent="0.35">
      <c r="F4" s="102" t="s">
        <v>261</v>
      </c>
      <c r="G4" s="77" t="s">
        <v>39</v>
      </c>
      <c r="H4" s="78" t="s">
        <v>22</v>
      </c>
      <c r="I4" s="78">
        <v>65</v>
      </c>
      <c r="J4" s="79">
        <v>0</v>
      </c>
      <c r="K4" s="14">
        <f>HLOOKUP(F4,table_tbl,IF(LEFT(UPPER(TRIM(H4)),1)="M",2,IF(LEFT(UPPER(TRIM(H4)),1)="F",3,999)),FALSE)</f>
        <v>17</v>
      </c>
      <c r="M4" s="17"/>
      <c r="N4" s="83">
        <v>0.03</v>
      </c>
      <c r="O4" s="83">
        <v>0.03</v>
      </c>
      <c r="P4" s="41" t="s">
        <v>33</v>
      </c>
      <c r="S4" s="40" t="s">
        <v>232</v>
      </c>
      <c r="T4" s="195">
        <v>1</v>
      </c>
    </row>
    <row r="5" spans="1:20" x14ac:dyDescent="0.35">
      <c r="H5" s="40"/>
      <c r="I5" s="80">
        <v>0</v>
      </c>
      <c r="J5" s="81">
        <v>0</v>
      </c>
      <c r="K5" s="82">
        <v>1</v>
      </c>
      <c r="L5" t="s">
        <v>61</v>
      </c>
      <c r="N5" s="84">
        <f>NPV(N4,N9:N123)/(1+N4)^($I$5+$J$5/12-0.5)</f>
        <v>151888.70259165211</v>
      </c>
      <c r="O5" s="84">
        <f>NPV(O4,O9:O123)/(1+O4)^($I$5+$J$5/12-0.5)</f>
        <v>198708.93887132444</v>
      </c>
      <c r="P5" s="42" t="str">
        <f>"Present Value"&amp;IF($K$5=1,""," (inaccurate)")</f>
        <v>Present Value</v>
      </c>
      <c r="S5" s="212"/>
      <c r="T5" s="182"/>
    </row>
    <row r="6" spans="1:20" x14ac:dyDescent="0.35">
      <c r="A6" s="63"/>
      <c r="B6" s="57" t="s">
        <v>9</v>
      </c>
      <c r="C6" s="58"/>
      <c r="D6" s="39" t="s">
        <v>23</v>
      </c>
      <c r="E6" s="16"/>
      <c r="F6" s="4" t="s">
        <v>24</v>
      </c>
      <c r="G6" s="19"/>
      <c r="H6" s="19"/>
      <c r="I6" s="19"/>
      <c r="J6" s="19"/>
      <c r="K6" s="19"/>
      <c r="L6" s="19"/>
      <c r="M6" s="20"/>
      <c r="N6" s="47" t="s">
        <v>35</v>
      </c>
      <c r="O6" s="48"/>
      <c r="P6" s="34" t="s">
        <v>31</v>
      </c>
      <c r="Q6" s="19"/>
      <c r="R6" s="19"/>
      <c r="S6" s="35"/>
      <c r="T6" s="219" t="s">
        <v>235</v>
      </c>
    </row>
    <row r="7" spans="1:20" s="3" customFormat="1" x14ac:dyDescent="0.35">
      <c r="A7" s="64" t="s">
        <v>34</v>
      </c>
      <c r="B7" s="56" t="str">
        <f>$G$3</f>
        <v>Pers 1</v>
      </c>
      <c r="C7" s="56" t="str">
        <f>$G$4</f>
        <v>Pers 2</v>
      </c>
      <c r="D7" s="18" t="str">
        <f>$G$3</f>
        <v>Pers 1</v>
      </c>
      <c r="E7" s="21" t="str">
        <f>$G$4</f>
        <v>Pers 2</v>
      </c>
      <c r="F7" s="18" t="str">
        <f>$G$3</f>
        <v>Pers 1</v>
      </c>
      <c r="G7" s="21" t="str">
        <f>$G$4</f>
        <v>Pers 2</v>
      </c>
      <c r="H7" s="18" t="s">
        <v>25</v>
      </c>
      <c r="I7" s="21" t="s">
        <v>27</v>
      </c>
      <c r="J7" s="21" t="s">
        <v>26</v>
      </c>
      <c r="K7" s="18" t="str">
        <f>"Only "&amp;$G$3</f>
        <v>Only Pers 1</v>
      </c>
      <c r="L7" s="21" t="str">
        <f>"Only "&amp;$G$4</f>
        <v>Only Pers 2</v>
      </c>
      <c r="M7" s="21" t="s">
        <v>28</v>
      </c>
      <c r="N7" s="44" t="s">
        <v>78</v>
      </c>
      <c r="O7" s="44" t="s">
        <v>32</v>
      </c>
      <c r="P7" s="38" t="str">
        <f>$G$3</f>
        <v>Pers 1</v>
      </c>
      <c r="Q7" s="21" t="str">
        <f>$G$4</f>
        <v>Pers 2</v>
      </c>
      <c r="R7" s="21" t="s">
        <v>25</v>
      </c>
      <c r="S7" s="27" t="s">
        <v>27</v>
      </c>
      <c r="T7" s="218" t="s">
        <v>236</v>
      </c>
    </row>
    <row r="8" spans="1:20" hidden="1" x14ac:dyDescent="0.35">
      <c r="A8" s="65">
        <v>0</v>
      </c>
      <c r="B8" s="45">
        <f>I3+J3/100</f>
        <v>65</v>
      </c>
      <c r="C8" s="45">
        <f>I4+J4/100</f>
        <v>65</v>
      </c>
      <c r="D8" s="36">
        <f t="shared" ref="D8:D39" si="0">IF(ISERROR(VLOOKUP(INT(B8)+1,life_tbls,K$3,FALSE)),0,VLOOKUP(INT(B8),life_tbls,K$3,FALSE)+(VLOOKUP(INT(B8)+1,life_tbls,K$3,FALSE)-VLOOKUP(INT(B8),life_tbls,K$3,FALSE))*(MOD(B8,1)/0.12))</f>
        <v>74786</v>
      </c>
      <c r="E8" s="22">
        <f t="shared" ref="E8:E39" si="1">IF(ISERROR(VLOOKUP(INT(C8)+1,life_tbls,K$4,FALSE)),0,VLOOKUP(INT(C8),life_tbls,K$4,FALSE)+(VLOOKUP(INT(C8)+1,life_tbls,K$4,FALSE)-VLOOKUP(INT(C8),life_tbls,K$4,FALSE))*(MOD(C8,1)/0.12))</f>
        <v>84502</v>
      </c>
      <c r="F8" s="30">
        <f>SUMPRODUCT($A$8:$A$123,P$8:P$123)+($A$10-$A$9)/2</f>
        <v>16.954831118123717</v>
      </c>
      <c r="G8" s="31">
        <f>SUMPRODUCT($A$8:$A$123,Q$8:Q$123)+($A$10-$A$9)/2</f>
        <v>19.750443776478669</v>
      </c>
      <c r="H8" s="31">
        <f>SUMPRODUCT($A$8:$A$123,R$8:R$123)+($A$10-$A$9)/2</f>
        <v>13.222281354424503</v>
      </c>
      <c r="I8" s="32">
        <f>SUMPRODUCT($A$8:$A$123,S$8:S$123)+($A$10-$A$9)/2</f>
        <v>23.482993540177869</v>
      </c>
      <c r="J8" t="str">
        <f>"&lt;-- Life Expectancy"&amp;IF(AND($I$5=0,$J$5=0,$K$5=1),""," (Inaccurate)")</f>
        <v>&lt;-- Life Expectancy</v>
      </c>
      <c r="K8" s="24"/>
      <c r="L8" s="24"/>
      <c r="M8" s="23"/>
      <c r="N8" s="46"/>
      <c r="O8" s="46"/>
      <c r="P8" s="28"/>
      <c r="Q8" s="28"/>
      <c r="R8" s="28"/>
      <c r="S8" s="29"/>
    </row>
    <row r="9" spans="1:20" x14ac:dyDescent="0.35">
      <c r="A9" s="65">
        <f>I5+J$5/100</f>
        <v>0</v>
      </c>
      <c r="B9" s="45">
        <f>INT(I3+J3/12+I5+J5/12)+12*MOD(I3+J3/12+I5+J5/12,1)/100</f>
        <v>65</v>
      </c>
      <c r="C9" s="59">
        <f>INT(I4+J4/12+I5+J5/12)+12*MOD(I4+J4/12+I5+J5/12,1)/100</f>
        <v>65</v>
      </c>
      <c r="D9" s="36">
        <f>IF(ISERROR(VLOOKUP(INT(B9)+1,life_tbls,K$3,FALSE)),0,VLOOKUP(INT(B9),life_tbls,K$3,FALSE)+(VLOOKUP(INT(B9)+1,life_tbls,K$3,FALSE)-VLOOKUP(INT(B9),life_tbls,K$3,FALSE))*(MOD(B9,1)/0.12))</f>
        <v>74786</v>
      </c>
      <c r="E9" s="22">
        <f t="shared" si="1"/>
        <v>84502</v>
      </c>
      <c r="F9" s="24">
        <f>D9/D$8</f>
        <v>1</v>
      </c>
      <c r="G9" s="23">
        <f>E9/E$8</f>
        <v>1</v>
      </c>
      <c r="H9" s="37">
        <f>F9*G9</f>
        <v>1</v>
      </c>
      <c r="I9" s="24">
        <f t="shared" ref="I9:I39" si="2">1-J9</f>
        <v>1</v>
      </c>
      <c r="J9" s="23">
        <f>(1-F9)*(1-G9)</f>
        <v>0</v>
      </c>
      <c r="K9" s="24">
        <f>F9*(1-G9)</f>
        <v>0</v>
      </c>
      <c r="L9" s="24">
        <f t="shared" ref="L9:L16" si="3">(1-F9)*G9</f>
        <v>0</v>
      </c>
      <c r="M9" s="23">
        <f>K9+L9</f>
        <v>0</v>
      </c>
      <c r="N9" s="46">
        <f>6*N$1*(1+T$3)^MAX(0,A9-A$9-T$4+1)*IF(T$2&gt;(A9-A$9),2,F9+F10)*(1-T9)</f>
        <v>11880.458909421548</v>
      </c>
      <c r="O9" s="46">
        <f>6*(1+T$3)^MAX(0,A9-A$9-T$4+1)*IF(T$2&gt;(A9-A$9),O$3*2,(O$1*(K9+K10)+O$2*(L9+L10)+O$3*(H9+H10)))*(1-T9)</f>
        <v>11998.540077093123</v>
      </c>
      <c r="P9" s="199">
        <f t="shared" ref="P9:P48" si="4">F9-F10</f>
        <v>1.992351509640844E-2</v>
      </c>
      <c r="Q9" s="200">
        <f t="shared" ref="Q9:Q48" si="5">G9-G10</f>
        <v>1.221272869281198E-2</v>
      </c>
      <c r="R9" s="200">
        <f t="shared" ref="R9:R48" si="6">H9-H10</f>
        <v>3.1892923304740806E-2</v>
      </c>
      <c r="S9" s="201">
        <f t="shared" ref="S9:S39" si="7">I9-I10</f>
        <v>2.4332048447961441E-4</v>
      </c>
      <c r="T9" s="209">
        <f>IF(Tax!D$6,VLOOKUP(INT(B9),tax_tbl,2,TRUE),0)</f>
        <v>0</v>
      </c>
    </row>
    <row r="10" spans="1:20" x14ac:dyDescent="0.35">
      <c r="A10" s="65">
        <f>A9+K$5</f>
        <v>1</v>
      </c>
      <c r="B10" s="45">
        <f>B9+K$5</f>
        <v>66</v>
      </c>
      <c r="C10" s="59">
        <f>C9+K$5</f>
        <v>66</v>
      </c>
      <c r="D10" s="36">
        <f t="shared" si="0"/>
        <v>73296</v>
      </c>
      <c r="E10" s="22">
        <f t="shared" si="1"/>
        <v>83470</v>
      </c>
      <c r="F10" s="24">
        <f t="shared" ref="F10:F16" si="8">D10/D$8</f>
        <v>0.98007648490359156</v>
      </c>
      <c r="G10" s="23">
        <f t="shared" ref="G10:G16" si="9">E10/E$8</f>
        <v>0.98778727130718802</v>
      </c>
      <c r="H10" s="37">
        <f t="shared" ref="H10:H16" si="10">F10*G10</f>
        <v>0.96810707669525919</v>
      </c>
      <c r="I10" s="24">
        <f t="shared" si="2"/>
        <v>0.99975667951552039</v>
      </c>
      <c r="J10" s="23">
        <f t="shared" ref="J10:J16" si="11">(1-F10)*(1-G10)</f>
        <v>2.4332048447958001E-4</v>
      </c>
      <c r="K10" s="24">
        <f t="shared" ref="K10:K16" si="12">F10*(1-G10)</f>
        <v>1.1969408208332401E-2</v>
      </c>
      <c r="L10" s="24">
        <f t="shared" si="3"/>
        <v>1.968019461192886E-2</v>
      </c>
      <c r="M10" s="23">
        <f t="shared" ref="M10:M16" si="13">K10+L10</f>
        <v>3.1649602820261261E-2</v>
      </c>
      <c r="N10" s="46">
        <f t="shared" ref="N10:N73" si="14">6*N$1*(1+T$3)^MAX(0,A10-A$9-T$4+1)*IF(T$2&gt;(A10-A$9),2,F10+F11)*(1-T10)</f>
        <v>11636.803679833123</v>
      </c>
      <c r="O10" s="46">
        <f t="shared" ref="O10:O73" si="15">6*(1+T$3)^MAX(0,A10-A$9-T$4+1)*IF(T$2&gt;(A10-A$9),O$3*2,(O$1*(K10+K11)+O$2*(L10+L11)+O$3*(H10+H11)))*(1-T10)</f>
        <v>11992.447398811895</v>
      </c>
      <c r="P10" s="202">
        <f t="shared" si="4"/>
        <v>2.0685689834995857E-2</v>
      </c>
      <c r="Q10" s="28">
        <f t="shared" si="5"/>
        <v>1.2792596624931929E-2</v>
      </c>
      <c r="R10" s="28">
        <f t="shared" si="6"/>
        <v>3.2706160564202724E-2</v>
      </c>
      <c r="S10" s="29">
        <f t="shared" si="7"/>
        <v>7.7212589572506207E-4</v>
      </c>
      <c r="T10" s="210">
        <f>IF(Tax!D$6,VLOOKUP(INT(B10),tax_tbl,2,TRUE),0)</f>
        <v>0</v>
      </c>
    </row>
    <row r="11" spans="1:20" x14ac:dyDescent="0.35">
      <c r="A11" s="65">
        <f t="shared" ref="A11:A74" si="16">A10+K$5</f>
        <v>2</v>
      </c>
      <c r="B11" s="45">
        <f>B10+K$5</f>
        <v>67</v>
      </c>
      <c r="C11" s="59">
        <f>C10+K$5</f>
        <v>67</v>
      </c>
      <c r="D11" s="36">
        <f t="shared" si="0"/>
        <v>71749</v>
      </c>
      <c r="E11" s="22">
        <f t="shared" si="1"/>
        <v>82389</v>
      </c>
      <c r="F11" s="24">
        <f t="shared" si="8"/>
        <v>0.9593907950685957</v>
      </c>
      <c r="G11" s="23">
        <f t="shared" si="9"/>
        <v>0.97499467468225609</v>
      </c>
      <c r="H11" s="37">
        <f t="shared" si="10"/>
        <v>0.93540091613105647</v>
      </c>
      <c r="I11" s="24">
        <f t="shared" si="2"/>
        <v>0.99898455361979532</v>
      </c>
      <c r="J11" s="23">
        <f t="shared" si="11"/>
        <v>1.0154463802046947E-3</v>
      </c>
      <c r="K11" s="24">
        <f t="shared" si="12"/>
        <v>2.3989878937539216E-2</v>
      </c>
      <c r="L11" s="24">
        <f t="shared" si="3"/>
        <v>3.95937585511996E-2</v>
      </c>
      <c r="M11" s="23">
        <f t="shared" si="13"/>
        <v>6.3583637488738812E-2</v>
      </c>
      <c r="N11" s="46">
        <f t="shared" si="14"/>
        <v>11383.681437702244</v>
      </c>
      <c r="O11" s="46">
        <f t="shared" si="15"/>
        <v>11979.556815403699</v>
      </c>
      <c r="P11" s="202">
        <f t="shared" si="4"/>
        <v>2.1501350520150786E-2</v>
      </c>
      <c r="Q11" s="28">
        <f t="shared" si="5"/>
        <v>1.3502638990793181E-2</v>
      </c>
      <c r="R11" s="28">
        <f t="shared" si="6"/>
        <v>3.3627684838636762E-2</v>
      </c>
      <c r="S11" s="29">
        <f t="shared" si="7"/>
        <v>1.3763046723072048E-3</v>
      </c>
      <c r="T11" s="210">
        <f>IF(Tax!D$6,VLOOKUP(INT(B11),tax_tbl,2,TRUE),0)</f>
        <v>0</v>
      </c>
    </row>
    <row r="12" spans="1:20" x14ac:dyDescent="0.35">
      <c r="A12" s="65">
        <f t="shared" si="16"/>
        <v>3</v>
      </c>
      <c r="B12" s="45">
        <f t="shared" ref="B12:B75" si="17">B11+K$5</f>
        <v>68</v>
      </c>
      <c r="C12" s="59">
        <f t="shared" ref="C12:C75" si="18">C11+K$5</f>
        <v>68</v>
      </c>
      <c r="D12" s="36">
        <f t="shared" si="0"/>
        <v>70141</v>
      </c>
      <c r="E12" s="22">
        <f t="shared" si="1"/>
        <v>81248</v>
      </c>
      <c r="F12" s="24">
        <f t="shared" si="8"/>
        <v>0.93788944454844492</v>
      </c>
      <c r="G12" s="23">
        <f t="shared" si="9"/>
        <v>0.96149203569146291</v>
      </c>
      <c r="H12" s="37">
        <f t="shared" si="10"/>
        <v>0.90177323129241971</v>
      </c>
      <c r="I12" s="24">
        <f t="shared" si="2"/>
        <v>0.99760824894748812</v>
      </c>
      <c r="J12" s="23">
        <f t="shared" si="11"/>
        <v>2.3917510525118969E-3</v>
      </c>
      <c r="K12" s="24">
        <f t="shared" si="12"/>
        <v>3.6116213256025195E-2</v>
      </c>
      <c r="L12" s="24">
        <f t="shared" si="3"/>
        <v>5.9718804399043188E-2</v>
      </c>
      <c r="M12" s="23">
        <f t="shared" si="13"/>
        <v>9.5835017655068383E-2</v>
      </c>
      <c r="N12" s="46">
        <f t="shared" si="14"/>
        <v>11120.450351670099</v>
      </c>
      <c r="O12" s="46">
        <f t="shared" si="15"/>
        <v>11958.890128770687</v>
      </c>
      <c r="P12" s="202">
        <f t="shared" si="4"/>
        <v>2.2370497151873336E-2</v>
      </c>
      <c r="Q12" s="28">
        <f t="shared" si="5"/>
        <v>1.4283685593240336E-2</v>
      </c>
      <c r="R12" s="28">
        <f t="shared" si="6"/>
        <v>3.4586039645251754E-2</v>
      </c>
      <c r="S12" s="29">
        <f t="shared" si="7"/>
        <v>2.0681430998619188E-3</v>
      </c>
      <c r="T12" s="210">
        <f>IF(Tax!D$6,VLOOKUP(INT(B12),tax_tbl,2,TRUE),0)</f>
        <v>0</v>
      </c>
    </row>
    <row r="13" spans="1:20" x14ac:dyDescent="0.35">
      <c r="A13" s="66">
        <f t="shared" si="16"/>
        <v>4</v>
      </c>
      <c r="B13" s="45">
        <f t="shared" si="17"/>
        <v>69</v>
      </c>
      <c r="C13" s="59">
        <f t="shared" si="18"/>
        <v>69</v>
      </c>
      <c r="D13" s="36">
        <f t="shared" si="0"/>
        <v>68468</v>
      </c>
      <c r="E13" s="22">
        <f t="shared" si="1"/>
        <v>80041</v>
      </c>
      <c r="F13" s="24">
        <f t="shared" si="8"/>
        <v>0.91551894739657158</v>
      </c>
      <c r="G13" s="23">
        <f t="shared" si="9"/>
        <v>0.94720835009822257</v>
      </c>
      <c r="H13" s="37">
        <f t="shared" si="10"/>
        <v>0.86718719164716795</v>
      </c>
      <c r="I13" s="24">
        <f t="shared" si="2"/>
        <v>0.9955401058476262</v>
      </c>
      <c r="J13" s="23">
        <f t="shared" si="11"/>
        <v>4.4598941523738356E-3</v>
      </c>
      <c r="K13" s="24">
        <f t="shared" si="12"/>
        <v>4.8331755749403592E-2</v>
      </c>
      <c r="L13" s="24">
        <f t="shared" si="3"/>
        <v>8.0021158451054578E-2</v>
      </c>
      <c r="M13" s="23">
        <f t="shared" si="13"/>
        <v>0.12835291420045816</v>
      </c>
      <c r="N13" s="46">
        <f t="shared" si="14"/>
        <v>10846.949963896986</v>
      </c>
      <c r="O13" s="46">
        <f t="shared" si="15"/>
        <v>11929.31783550171</v>
      </c>
      <c r="P13" s="202">
        <f t="shared" si="4"/>
        <v>2.3212900810312131E-2</v>
      </c>
      <c r="Q13" s="28">
        <f t="shared" si="5"/>
        <v>1.5183072589997959E-2</v>
      </c>
      <c r="R13" s="28">
        <f t="shared" si="6"/>
        <v>3.5535400955342689E-2</v>
      </c>
      <c r="S13" s="29">
        <f t="shared" si="7"/>
        <v>2.8605724449674019E-3</v>
      </c>
      <c r="T13" s="210">
        <f>IF(Tax!D$6,VLOOKUP(INT(B13),tax_tbl,2,TRUE),0)</f>
        <v>0</v>
      </c>
    </row>
    <row r="14" spans="1:20" x14ac:dyDescent="0.35">
      <c r="A14" s="66">
        <f t="shared" si="16"/>
        <v>5</v>
      </c>
      <c r="B14" s="45">
        <f t="shared" si="17"/>
        <v>70</v>
      </c>
      <c r="C14" s="59">
        <f t="shared" si="18"/>
        <v>70</v>
      </c>
      <c r="D14" s="36">
        <f t="shared" si="0"/>
        <v>66732</v>
      </c>
      <c r="E14" s="22">
        <f t="shared" si="1"/>
        <v>78758</v>
      </c>
      <c r="F14" s="24">
        <f t="shared" si="8"/>
        <v>0.89230604658625945</v>
      </c>
      <c r="G14" s="23">
        <f t="shared" si="9"/>
        <v>0.93202527750822461</v>
      </c>
      <c r="H14" s="37">
        <f t="shared" si="10"/>
        <v>0.83165179069182527</v>
      </c>
      <c r="I14" s="24">
        <f t="shared" si="2"/>
        <v>0.9926795334026588</v>
      </c>
      <c r="J14" s="23">
        <f t="shared" si="11"/>
        <v>7.3204665973412002E-3</v>
      </c>
      <c r="K14" s="24">
        <f t="shared" si="12"/>
        <v>6.0654255894434184E-2</v>
      </c>
      <c r="L14" s="24">
        <f t="shared" si="3"/>
        <v>0.10037348681639935</v>
      </c>
      <c r="M14" s="23">
        <f t="shared" si="13"/>
        <v>0.16102774271083353</v>
      </c>
      <c r="N14" s="46">
        <f t="shared" si="14"/>
        <v>10562.859358703501</v>
      </c>
      <c r="O14" s="46">
        <f t="shared" si="15"/>
        <v>11889.533746650752</v>
      </c>
      <c r="P14" s="202">
        <f t="shared" si="4"/>
        <v>2.4135533388602082E-2</v>
      </c>
      <c r="Q14" s="28">
        <f t="shared" si="5"/>
        <v>1.6153463823341374E-2</v>
      </c>
      <c r="R14" s="28">
        <f t="shared" si="6"/>
        <v>3.6518888181750975E-2</v>
      </c>
      <c r="S14" s="29">
        <f t="shared" si="7"/>
        <v>3.7701090301924811E-3</v>
      </c>
      <c r="T14" s="210">
        <f>IF(Tax!D$6,VLOOKUP(INT(B14),tax_tbl,2,TRUE),0)</f>
        <v>0</v>
      </c>
    </row>
    <row r="15" spans="1:20" x14ac:dyDescent="0.35">
      <c r="A15" s="66">
        <f t="shared" si="16"/>
        <v>6</v>
      </c>
      <c r="B15" s="45">
        <f t="shared" si="17"/>
        <v>71</v>
      </c>
      <c r="C15" s="59">
        <f t="shared" si="18"/>
        <v>71</v>
      </c>
      <c r="D15" s="36">
        <f t="shared" si="0"/>
        <v>64927</v>
      </c>
      <c r="E15" s="22">
        <f t="shared" si="1"/>
        <v>77393</v>
      </c>
      <c r="F15" s="24">
        <f t="shared" si="8"/>
        <v>0.86817051319765737</v>
      </c>
      <c r="G15" s="23">
        <f t="shared" si="9"/>
        <v>0.91587181368488324</v>
      </c>
      <c r="H15" s="37">
        <f t="shared" si="10"/>
        <v>0.79513290251007429</v>
      </c>
      <c r="I15" s="24">
        <f t="shared" si="2"/>
        <v>0.98890942437246632</v>
      </c>
      <c r="J15" s="23">
        <f t="shared" si="11"/>
        <v>1.1090575627533707E-2</v>
      </c>
      <c r="K15" s="24">
        <f t="shared" si="12"/>
        <v>7.3037610687583049E-2</v>
      </c>
      <c r="L15" s="24">
        <f t="shared" si="3"/>
        <v>0.12073891117480892</v>
      </c>
      <c r="M15" s="23">
        <f t="shared" si="13"/>
        <v>0.19377652186239197</v>
      </c>
      <c r="N15" s="46">
        <f t="shared" si="14"/>
        <v>10267.135560131577</v>
      </c>
      <c r="O15" s="46">
        <f t="shared" si="15"/>
        <v>11837.954756179439</v>
      </c>
      <c r="P15" s="202">
        <f t="shared" si="4"/>
        <v>2.5151766373385454E-2</v>
      </c>
      <c r="Q15" s="28">
        <f t="shared" si="5"/>
        <v>1.7265863529857373E-2</v>
      </c>
      <c r="R15" s="28">
        <f t="shared" si="6"/>
        <v>3.7591240521550273E-2</v>
      </c>
      <c r="S15" s="29">
        <f t="shared" si="7"/>
        <v>4.8263893816925529E-3</v>
      </c>
      <c r="T15" s="210">
        <f>IF(Tax!D$6,VLOOKUP(INT(B15),tax_tbl,2,TRUE),0)</f>
        <v>0</v>
      </c>
    </row>
    <row r="16" spans="1:20" x14ac:dyDescent="0.35">
      <c r="A16" s="66">
        <f t="shared" si="16"/>
        <v>7</v>
      </c>
      <c r="B16" s="45">
        <f t="shared" si="17"/>
        <v>72</v>
      </c>
      <c r="C16" s="59">
        <f t="shared" si="18"/>
        <v>72</v>
      </c>
      <c r="D16" s="36">
        <f t="shared" si="0"/>
        <v>63046</v>
      </c>
      <c r="E16" s="22">
        <f t="shared" si="1"/>
        <v>75934</v>
      </c>
      <c r="F16" s="24">
        <f t="shared" si="8"/>
        <v>0.84301874682427191</v>
      </c>
      <c r="G16" s="23">
        <f t="shared" si="9"/>
        <v>0.89860595015502587</v>
      </c>
      <c r="H16" s="37">
        <f t="shared" si="10"/>
        <v>0.75754166198852402</v>
      </c>
      <c r="I16" s="24">
        <f t="shared" si="2"/>
        <v>0.98408303499077376</v>
      </c>
      <c r="J16" s="23">
        <f t="shared" si="11"/>
        <v>1.5916965009226278E-2</v>
      </c>
      <c r="K16" s="24">
        <f t="shared" si="12"/>
        <v>8.5477084835747855E-2</v>
      </c>
      <c r="L16" s="24">
        <f t="shared" si="3"/>
        <v>0.14106428816650182</v>
      </c>
      <c r="M16" s="23">
        <f t="shared" si="13"/>
        <v>0.22654137300224969</v>
      </c>
      <c r="N16" s="46">
        <f t="shared" si="14"/>
        <v>9958.4949054635908</v>
      </c>
      <c r="O16" s="46">
        <f t="shared" si="15"/>
        <v>11772.63831441129</v>
      </c>
      <c r="P16" s="202">
        <f t="shared" si="4"/>
        <v>2.6288342737945558E-2</v>
      </c>
      <c r="Q16" s="28">
        <f t="shared" si="5"/>
        <v>1.8520271709545288E-2</v>
      </c>
      <c r="R16" s="28">
        <f t="shared" si="6"/>
        <v>3.8748930201157994E-2</v>
      </c>
      <c r="S16" s="29">
        <f t="shared" si="7"/>
        <v>6.0596842463328526E-3</v>
      </c>
      <c r="T16" s="210">
        <f>IF(Tax!D$6,VLOOKUP(INT(B16),tax_tbl,2,TRUE),0)</f>
        <v>0</v>
      </c>
    </row>
    <row r="17" spans="1:20" x14ac:dyDescent="0.35">
      <c r="A17" s="66">
        <f t="shared" si="16"/>
        <v>8</v>
      </c>
      <c r="B17" s="45">
        <f t="shared" si="17"/>
        <v>73</v>
      </c>
      <c r="C17" s="59">
        <f t="shared" si="18"/>
        <v>73</v>
      </c>
      <c r="D17" s="36">
        <f t="shared" si="0"/>
        <v>61080</v>
      </c>
      <c r="E17" s="22">
        <f t="shared" si="1"/>
        <v>74369</v>
      </c>
      <c r="F17" s="24">
        <f t="shared" ref="F17:F22" si="19">D17/D$8</f>
        <v>0.81673040408632636</v>
      </c>
      <c r="G17" s="23">
        <f t="shared" ref="G17:G22" si="20">E17/E$8</f>
        <v>0.88008567844548058</v>
      </c>
      <c r="H17" s="37">
        <f t="shared" ref="H17:H22" si="21">F17*G17</f>
        <v>0.71879273178736602</v>
      </c>
      <c r="I17" s="24">
        <f t="shared" si="2"/>
        <v>0.97802335074444091</v>
      </c>
      <c r="J17" s="23">
        <f t="shared" ref="J17:J22" si="22">(1-F17)*(1-G17)</f>
        <v>2.1976649255559099E-2</v>
      </c>
      <c r="K17" s="24">
        <f t="shared" ref="K17:K22" si="23">F17*(1-G17)</f>
        <v>9.7937672298960318E-2</v>
      </c>
      <c r="L17" s="24">
        <f t="shared" ref="L17:L22" si="24">(1-F17)*G17</f>
        <v>0.16129294665811456</v>
      </c>
      <c r="M17" s="23">
        <f t="shared" ref="M17:M22" si="25">K17+L17</f>
        <v>0.25923061895707489</v>
      </c>
      <c r="N17" s="46">
        <f t="shared" si="14"/>
        <v>9635.3328163025162</v>
      </c>
      <c r="O17" s="46">
        <f t="shared" si="15"/>
        <v>11691.24694015487</v>
      </c>
      <c r="P17" s="202">
        <f t="shared" si="4"/>
        <v>2.7572005455566595E-2</v>
      </c>
      <c r="Q17" s="28">
        <f t="shared" si="5"/>
        <v>1.9916688362405677E-2</v>
      </c>
      <c r="R17" s="28">
        <f t="shared" si="6"/>
        <v>3.9983149021568742E-2</v>
      </c>
      <c r="S17" s="29">
        <f t="shared" si="7"/>
        <v>7.5055447964035293E-3</v>
      </c>
      <c r="T17" s="210">
        <f>IF(Tax!D$6,VLOOKUP(INT(B17),tax_tbl,2,TRUE),0)</f>
        <v>0</v>
      </c>
    </row>
    <row r="18" spans="1:20" x14ac:dyDescent="0.35">
      <c r="A18" s="66">
        <f t="shared" si="16"/>
        <v>9</v>
      </c>
      <c r="B18" s="45">
        <f t="shared" si="17"/>
        <v>74</v>
      </c>
      <c r="C18" s="59">
        <f t="shared" si="18"/>
        <v>74</v>
      </c>
      <c r="D18" s="36">
        <f t="shared" si="0"/>
        <v>59018</v>
      </c>
      <c r="E18" s="22">
        <f t="shared" si="1"/>
        <v>72686</v>
      </c>
      <c r="F18" s="24">
        <f t="shared" si="19"/>
        <v>0.78915839863075976</v>
      </c>
      <c r="G18" s="23">
        <f t="shared" si="20"/>
        <v>0.8601689900830749</v>
      </c>
      <c r="H18" s="37">
        <f t="shared" si="21"/>
        <v>0.67880958276579728</v>
      </c>
      <c r="I18" s="24">
        <f t="shared" si="2"/>
        <v>0.97051780594803738</v>
      </c>
      <c r="J18" s="23">
        <f t="shared" si="22"/>
        <v>2.9482194051962601E-2</v>
      </c>
      <c r="K18" s="24">
        <f t="shared" si="23"/>
        <v>0.11034881586496249</v>
      </c>
      <c r="L18" s="24">
        <f t="shared" si="24"/>
        <v>0.18135940731727765</v>
      </c>
      <c r="M18" s="23">
        <f t="shared" si="25"/>
        <v>0.29170822318224016</v>
      </c>
      <c r="N18" s="46">
        <f t="shared" si="14"/>
        <v>9295.8842564116276</v>
      </c>
      <c r="O18" s="46">
        <f t="shared" si="15"/>
        <v>11590.988407424598</v>
      </c>
      <c r="P18" s="202">
        <f t="shared" si="4"/>
        <v>2.9002754526248231E-2</v>
      </c>
      <c r="Q18" s="28">
        <f t="shared" si="5"/>
        <v>2.1466947527869151E-2</v>
      </c>
      <c r="R18" s="28">
        <f t="shared" si="6"/>
        <v>4.1265491395475418E-2</v>
      </c>
      <c r="S18" s="29">
        <f t="shared" si="7"/>
        <v>9.2042106586419647E-3</v>
      </c>
      <c r="T18" s="210">
        <f>IF(Tax!D$6,VLOOKUP(INT(B18),tax_tbl,2,TRUE),0)</f>
        <v>0</v>
      </c>
    </row>
    <row r="19" spans="1:20" x14ac:dyDescent="0.35">
      <c r="A19" s="66">
        <f t="shared" si="16"/>
        <v>10</v>
      </c>
      <c r="B19" s="45">
        <f t="shared" si="17"/>
        <v>75</v>
      </c>
      <c r="C19" s="59">
        <f t="shared" si="18"/>
        <v>75</v>
      </c>
      <c r="D19" s="36">
        <f t="shared" si="0"/>
        <v>56849</v>
      </c>
      <c r="E19" s="22">
        <f t="shared" si="1"/>
        <v>70872</v>
      </c>
      <c r="F19" s="24">
        <f t="shared" si="19"/>
        <v>0.76015564410451153</v>
      </c>
      <c r="G19" s="23">
        <f t="shared" si="20"/>
        <v>0.83870204255520575</v>
      </c>
      <c r="H19" s="37">
        <f t="shared" si="21"/>
        <v>0.63754409137032186</v>
      </c>
      <c r="I19" s="24">
        <f t="shared" si="2"/>
        <v>0.96131359528939542</v>
      </c>
      <c r="J19" s="23">
        <f t="shared" si="22"/>
        <v>3.8686404710604583E-2</v>
      </c>
      <c r="K19" s="24">
        <f t="shared" si="23"/>
        <v>0.12261155273418967</v>
      </c>
      <c r="L19" s="24">
        <f t="shared" si="24"/>
        <v>0.20115795118488389</v>
      </c>
      <c r="M19" s="23">
        <f t="shared" si="25"/>
        <v>0.32376950391907355</v>
      </c>
      <c r="N19" s="46">
        <f t="shared" si="14"/>
        <v>8936.8598400770206</v>
      </c>
      <c r="O19" s="46">
        <f t="shared" si="15"/>
        <v>11467.925081935509</v>
      </c>
      <c r="P19" s="202">
        <f t="shared" si="4"/>
        <v>3.083464819618642E-2</v>
      </c>
      <c r="Q19" s="28">
        <f t="shared" si="5"/>
        <v>2.3395895955125257E-2</v>
      </c>
      <c r="R19" s="28">
        <f t="shared" si="6"/>
        <v>4.2924200561772263E-2</v>
      </c>
      <c r="S19" s="29">
        <f t="shared" si="7"/>
        <v>1.1306343589539414E-2</v>
      </c>
      <c r="T19" s="210">
        <f>IF(Tax!D$6,VLOOKUP(INT(B19),tax_tbl,2,TRUE),0)</f>
        <v>0</v>
      </c>
    </row>
    <row r="20" spans="1:20" x14ac:dyDescent="0.35">
      <c r="A20" s="66">
        <f t="shared" si="16"/>
        <v>11</v>
      </c>
      <c r="B20" s="45">
        <f t="shared" si="17"/>
        <v>76</v>
      </c>
      <c r="C20" s="59">
        <f t="shared" si="18"/>
        <v>76</v>
      </c>
      <c r="D20" s="36">
        <f t="shared" si="0"/>
        <v>54543</v>
      </c>
      <c r="E20" s="22">
        <f t="shared" si="1"/>
        <v>68895</v>
      </c>
      <c r="F20" s="24">
        <f t="shared" si="19"/>
        <v>0.72932099590832511</v>
      </c>
      <c r="G20" s="23">
        <f t="shared" si="20"/>
        <v>0.81530614660008049</v>
      </c>
      <c r="H20" s="37">
        <f t="shared" si="21"/>
        <v>0.5946198908085496</v>
      </c>
      <c r="I20" s="24">
        <f t="shared" si="2"/>
        <v>0.950007251699856</v>
      </c>
      <c r="J20" s="23">
        <f t="shared" si="22"/>
        <v>4.9992748300144017E-2</v>
      </c>
      <c r="K20" s="24">
        <f t="shared" si="23"/>
        <v>0.13470110509977548</v>
      </c>
      <c r="L20" s="24">
        <f t="shared" si="24"/>
        <v>0.22068625579153087</v>
      </c>
      <c r="M20" s="23">
        <f t="shared" si="25"/>
        <v>0.35538736089130635</v>
      </c>
      <c r="N20" s="46">
        <f t="shared" si="14"/>
        <v>8557.9386516192862</v>
      </c>
      <c r="O20" s="46">
        <f t="shared" si="15"/>
        <v>11318.425807066567</v>
      </c>
      <c r="P20" s="202">
        <f t="shared" si="4"/>
        <v>3.2318883213435678E-2</v>
      </c>
      <c r="Q20" s="28">
        <f t="shared" si="5"/>
        <v>2.5218338027502285E-2</v>
      </c>
      <c r="R20" s="28">
        <f t="shared" si="6"/>
        <v>4.3927019018987212E-2</v>
      </c>
      <c r="S20" s="29">
        <f t="shared" si="7"/>
        <v>1.3610202221950751E-2</v>
      </c>
      <c r="T20" s="210">
        <f>IF(Tax!D$6,VLOOKUP(INT(B20),tax_tbl,2,TRUE),0)</f>
        <v>0</v>
      </c>
    </row>
    <row r="21" spans="1:20" x14ac:dyDescent="0.35">
      <c r="A21" s="66">
        <f t="shared" si="16"/>
        <v>12</v>
      </c>
      <c r="B21" s="45">
        <f t="shared" si="17"/>
        <v>77</v>
      </c>
      <c r="C21" s="59">
        <f t="shared" si="18"/>
        <v>77</v>
      </c>
      <c r="D21" s="36">
        <f t="shared" si="0"/>
        <v>52126</v>
      </c>
      <c r="E21" s="22">
        <f t="shared" si="1"/>
        <v>66764</v>
      </c>
      <c r="F21" s="24">
        <f t="shared" si="19"/>
        <v>0.69700211269488943</v>
      </c>
      <c r="G21" s="23">
        <f t="shared" si="20"/>
        <v>0.79008780857257821</v>
      </c>
      <c r="H21" s="37">
        <f t="shared" si="21"/>
        <v>0.55069287178956239</v>
      </c>
      <c r="I21" s="24">
        <f t="shared" si="2"/>
        <v>0.93639704947790525</v>
      </c>
      <c r="J21" s="23">
        <f t="shared" si="22"/>
        <v>6.3602950522094748E-2</v>
      </c>
      <c r="K21" s="24">
        <f t="shared" si="23"/>
        <v>0.14630924090532704</v>
      </c>
      <c r="L21" s="24">
        <f t="shared" si="24"/>
        <v>0.23939493678301582</v>
      </c>
      <c r="M21" s="23">
        <f t="shared" si="25"/>
        <v>0.38570417768834286</v>
      </c>
      <c r="N21" s="46">
        <f t="shared" si="14"/>
        <v>8161.2066429545639</v>
      </c>
      <c r="O21" s="46">
        <f t="shared" si="15"/>
        <v>11139.689788206568</v>
      </c>
      <c r="P21" s="202">
        <f t="shared" si="4"/>
        <v>3.3803118230684936E-2</v>
      </c>
      <c r="Q21" s="28">
        <f t="shared" si="5"/>
        <v>2.6969775863293188E-2</v>
      </c>
      <c r="R21" s="28">
        <f t="shared" si="6"/>
        <v>4.4593759839262614E-2</v>
      </c>
      <c r="S21" s="29">
        <f t="shared" si="7"/>
        <v>1.617913425471551E-2</v>
      </c>
      <c r="T21" s="210">
        <f>IF(Tax!D$6,VLOOKUP(INT(B21),tax_tbl,2,TRUE),0)</f>
        <v>0</v>
      </c>
    </row>
    <row r="22" spans="1:20" x14ac:dyDescent="0.35">
      <c r="A22" s="66">
        <f t="shared" si="16"/>
        <v>13</v>
      </c>
      <c r="B22" s="45">
        <f t="shared" si="17"/>
        <v>78</v>
      </c>
      <c r="C22" s="59">
        <f t="shared" si="18"/>
        <v>78</v>
      </c>
      <c r="D22" s="36">
        <f t="shared" si="0"/>
        <v>49598</v>
      </c>
      <c r="E22" s="22">
        <f t="shared" si="1"/>
        <v>64485</v>
      </c>
      <c r="F22" s="24">
        <f t="shared" si="19"/>
        <v>0.66319899446420449</v>
      </c>
      <c r="G22" s="23">
        <f t="shared" si="20"/>
        <v>0.76311803270928502</v>
      </c>
      <c r="H22" s="37">
        <f t="shared" si="21"/>
        <v>0.50609911195029977</v>
      </c>
      <c r="I22" s="24">
        <f t="shared" si="2"/>
        <v>0.92021791522318974</v>
      </c>
      <c r="J22" s="23">
        <f t="shared" si="22"/>
        <v>7.978208477681023E-2</v>
      </c>
      <c r="K22" s="24">
        <f t="shared" si="23"/>
        <v>0.15709988251390475</v>
      </c>
      <c r="L22" s="24">
        <f t="shared" si="24"/>
        <v>0.2570189207589853</v>
      </c>
      <c r="M22" s="23">
        <f t="shared" si="25"/>
        <v>0.41411880327289008</v>
      </c>
      <c r="N22" s="46">
        <f t="shared" si="14"/>
        <v>7746.583585162999</v>
      </c>
      <c r="O22" s="46">
        <f t="shared" si="15"/>
        <v>10928.345492868715</v>
      </c>
      <c r="P22" s="202">
        <f t="shared" si="4"/>
        <v>3.5300724734575906E-2</v>
      </c>
      <c r="Q22" s="28">
        <f t="shared" si="5"/>
        <v>2.8709379659653034E-2</v>
      </c>
      <c r="R22" s="28">
        <f t="shared" si="6"/>
        <v>4.4965189425968721E-2</v>
      </c>
      <c r="S22" s="29">
        <f t="shared" si="7"/>
        <v>1.9044914968260218E-2</v>
      </c>
      <c r="T22" s="210">
        <f>IF(Tax!D$6,VLOOKUP(INT(B22),tax_tbl,2,TRUE),0)</f>
        <v>0</v>
      </c>
    </row>
    <row r="23" spans="1:20" x14ac:dyDescent="0.35">
      <c r="A23" s="66">
        <f t="shared" si="16"/>
        <v>14</v>
      </c>
      <c r="B23" s="45">
        <f t="shared" si="17"/>
        <v>79</v>
      </c>
      <c r="C23" s="59">
        <f t="shared" si="18"/>
        <v>79</v>
      </c>
      <c r="D23" s="36">
        <f t="shared" si="0"/>
        <v>46958</v>
      </c>
      <c r="E23" s="22">
        <f t="shared" si="1"/>
        <v>62059</v>
      </c>
      <c r="F23" s="24">
        <f t="shared" ref="F23:F42" si="26">D23/D$8</f>
        <v>0.62789826972962859</v>
      </c>
      <c r="G23" s="23">
        <f t="shared" ref="G23:G42" si="27">E23/E$8</f>
        <v>0.73440865304963199</v>
      </c>
      <c r="H23" s="37">
        <f t="shared" ref="H23:H42" si="28">F23*G23</f>
        <v>0.46113392252433105</v>
      </c>
      <c r="I23" s="24">
        <f t="shared" si="2"/>
        <v>0.90117300025492952</v>
      </c>
      <c r="J23" s="23">
        <f t="shared" ref="J23:J42" si="29">(1-F23)*(1-G23)</f>
        <v>9.8826999745070462E-2</v>
      </c>
      <c r="K23" s="24">
        <f t="shared" ref="K23:K42" si="30">F23*(1-G23)</f>
        <v>0.16676434720529754</v>
      </c>
      <c r="L23" s="24">
        <f t="shared" ref="L23:L42" si="31">(1-F23)*G23</f>
        <v>0.27327473052530094</v>
      </c>
      <c r="M23" s="23">
        <f t="shared" ref="M23:M42" si="32">K23+L23</f>
        <v>0.44003907773059847</v>
      </c>
      <c r="N23" s="46">
        <f t="shared" si="14"/>
        <v>7313.3474179659297</v>
      </c>
      <c r="O23" s="46">
        <f t="shared" si="15"/>
        <v>10680.048836741647</v>
      </c>
      <c r="P23" s="202">
        <f t="shared" si="4"/>
        <v>3.690530313160223E-2</v>
      </c>
      <c r="Q23" s="28">
        <f t="shared" si="5"/>
        <v>3.0650162126340197E-2</v>
      </c>
      <c r="R23" s="28">
        <f t="shared" si="6"/>
        <v>4.5217604205024631E-2</v>
      </c>
      <c r="S23" s="29">
        <f t="shared" si="7"/>
        <v>2.2337861052917796E-2</v>
      </c>
      <c r="T23" s="210">
        <f>IF(Tax!D$6,VLOOKUP(INT(B23),tax_tbl,2,TRUE),0)</f>
        <v>0</v>
      </c>
    </row>
    <row r="24" spans="1:20" x14ac:dyDescent="0.35">
      <c r="A24" s="66">
        <f t="shared" si="16"/>
        <v>15</v>
      </c>
      <c r="B24" s="45">
        <f t="shared" si="17"/>
        <v>80</v>
      </c>
      <c r="C24" s="59">
        <f t="shared" si="18"/>
        <v>80</v>
      </c>
      <c r="D24" s="36">
        <f t="shared" si="0"/>
        <v>44198</v>
      </c>
      <c r="E24" s="22">
        <f t="shared" si="1"/>
        <v>59469</v>
      </c>
      <c r="F24" s="24">
        <f t="shared" si="26"/>
        <v>0.59099296659802636</v>
      </c>
      <c r="G24" s="23">
        <f t="shared" si="27"/>
        <v>0.70375849092329179</v>
      </c>
      <c r="H24" s="37">
        <f t="shared" si="28"/>
        <v>0.41591631831930642</v>
      </c>
      <c r="I24" s="24">
        <f t="shared" si="2"/>
        <v>0.87883513920201173</v>
      </c>
      <c r="J24" s="23">
        <f t="shared" si="29"/>
        <v>0.12116486079798827</v>
      </c>
      <c r="K24" s="24">
        <f t="shared" si="30"/>
        <v>0.17507664827871994</v>
      </c>
      <c r="L24" s="24">
        <f t="shared" si="31"/>
        <v>0.28784217260398537</v>
      </c>
      <c r="M24" s="23">
        <f t="shared" si="32"/>
        <v>0.46291882088270531</v>
      </c>
      <c r="N24" s="46">
        <f t="shared" si="14"/>
        <v>6862.7818040809771</v>
      </c>
      <c r="O24" s="46">
        <f t="shared" si="15"/>
        <v>10390.663736171178</v>
      </c>
      <c r="P24" s="202">
        <f t="shared" si="4"/>
        <v>3.8188965849223155E-2</v>
      </c>
      <c r="Q24" s="28">
        <f t="shared" si="5"/>
        <v>3.2602778632458418E-2</v>
      </c>
      <c r="R24" s="28">
        <f t="shared" si="6"/>
        <v>4.4898755439521043E-2</v>
      </c>
      <c r="S24" s="29">
        <f t="shared" si="7"/>
        <v>2.589298904216053E-2</v>
      </c>
      <c r="T24" s="210">
        <f>IF(Tax!D$6,VLOOKUP(INT(B24),tax_tbl,2,TRUE),0)</f>
        <v>0</v>
      </c>
    </row>
    <row r="25" spans="1:20" x14ac:dyDescent="0.35">
      <c r="A25" s="66">
        <f t="shared" si="16"/>
        <v>16</v>
      </c>
      <c r="B25" s="45">
        <f t="shared" si="17"/>
        <v>81</v>
      </c>
      <c r="C25" s="59">
        <f t="shared" si="18"/>
        <v>81</v>
      </c>
      <c r="D25" s="36">
        <f t="shared" si="0"/>
        <v>41342</v>
      </c>
      <c r="E25" s="22">
        <f t="shared" si="1"/>
        <v>56714</v>
      </c>
      <c r="F25" s="24">
        <f t="shared" si="26"/>
        <v>0.5528040007488032</v>
      </c>
      <c r="G25" s="23">
        <f t="shared" si="27"/>
        <v>0.67115571229083337</v>
      </c>
      <c r="H25" s="37">
        <f t="shared" si="28"/>
        <v>0.37101756287978538</v>
      </c>
      <c r="I25" s="24">
        <f t="shared" si="2"/>
        <v>0.8529421501598512</v>
      </c>
      <c r="J25" s="23">
        <f t="shared" si="29"/>
        <v>0.14705784984014883</v>
      </c>
      <c r="K25" s="24">
        <f t="shared" si="30"/>
        <v>0.1817864378690178</v>
      </c>
      <c r="L25" s="24">
        <f t="shared" si="31"/>
        <v>0.30013814941104799</v>
      </c>
      <c r="M25" s="23">
        <f t="shared" si="32"/>
        <v>0.48192458728006582</v>
      </c>
      <c r="N25" s="46">
        <f t="shared" si="14"/>
        <v>6398.336587061749</v>
      </c>
      <c r="O25" s="46">
        <f t="shared" si="15"/>
        <v>10057.386336526117</v>
      </c>
      <c r="P25" s="202">
        <f t="shared" si="4"/>
        <v>3.9218570320648238E-2</v>
      </c>
      <c r="Q25" s="28">
        <f t="shared" si="5"/>
        <v>3.4448888783697451E-2</v>
      </c>
      <c r="R25" s="28">
        <f t="shared" si="6"/>
        <v>4.4014214872329704E-2</v>
      </c>
      <c r="S25" s="29">
        <f t="shared" si="7"/>
        <v>2.9653244232015985E-2</v>
      </c>
      <c r="T25" s="210">
        <f>IF(Tax!D$6,VLOOKUP(INT(B25),tax_tbl,2,TRUE),0)</f>
        <v>0</v>
      </c>
    </row>
    <row r="26" spans="1:20" x14ac:dyDescent="0.35">
      <c r="A26" s="66">
        <f t="shared" si="16"/>
        <v>17</v>
      </c>
      <c r="B26" s="45">
        <f t="shared" si="17"/>
        <v>82</v>
      </c>
      <c r="C26" s="59">
        <f t="shared" si="18"/>
        <v>82</v>
      </c>
      <c r="D26" s="36">
        <f t="shared" si="0"/>
        <v>38409</v>
      </c>
      <c r="E26" s="22">
        <f t="shared" si="1"/>
        <v>53803</v>
      </c>
      <c r="F26" s="24">
        <f t="shared" si="26"/>
        <v>0.51358543042815497</v>
      </c>
      <c r="G26" s="23">
        <f t="shared" si="27"/>
        <v>0.63670682350713592</v>
      </c>
      <c r="H26" s="37">
        <f t="shared" si="28"/>
        <v>0.32700334800745567</v>
      </c>
      <c r="I26" s="24">
        <f t="shared" si="2"/>
        <v>0.82328890592783521</v>
      </c>
      <c r="J26" s="23">
        <f t="shared" si="29"/>
        <v>0.17671109407216481</v>
      </c>
      <c r="K26" s="24">
        <f t="shared" si="30"/>
        <v>0.18658208242069926</v>
      </c>
      <c r="L26" s="24">
        <f t="shared" si="31"/>
        <v>0.30970347549968025</v>
      </c>
      <c r="M26" s="23">
        <f t="shared" si="32"/>
        <v>0.49628555792037954</v>
      </c>
      <c r="N26" s="46">
        <f t="shared" si="14"/>
        <v>5923.2209237022962</v>
      </c>
      <c r="O26" s="46">
        <f t="shared" si="15"/>
        <v>9677.9043108717815</v>
      </c>
      <c r="P26" s="202">
        <f t="shared" si="4"/>
        <v>3.9967373572593778E-2</v>
      </c>
      <c r="Q26" s="28">
        <f t="shared" si="5"/>
        <v>3.6235828737781306E-2</v>
      </c>
      <c r="R26" s="28">
        <f t="shared" si="6"/>
        <v>4.2609442266668074E-2</v>
      </c>
      <c r="S26" s="29">
        <f t="shared" si="7"/>
        <v>3.3593760043706955E-2</v>
      </c>
      <c r="T26" s="210">
        <f>IF(Tax!D$6,VLOOKUP(INT(B26),tax_tbl,2,TRUE),0)</f>
        <v>0</v>
      </c>
    </row>
    <row r="27" spans="1:20" x14ac:dyDescent="0.35">
      <c r="A27" s="66">
        <f t="shared" si="16"/>
        <v>18</v>
      </c>
      <c r="B27" s="45">
        <f t="shared" si="17"/>
        <v>83</v>
      </c>
      <c r="C27" s="59">
        <f t="shared" si="18"/>
        <v>83</v>
      </c>
      <c r="D27" s="36">
        <f t="shared" si="0"/>
        <v>35420</v>
      </c>
      <c r="E27" s="22">
        <f t="shared" si="1"/>
        <v>50741</v>
      </c>
      <c r="F27" s="24">
        <f t="shared" si="26"/>
        <v>0.47361805685556119</v>
      </c>
      <c r="G27" s="23">
        <f t="shared" si="27"/>
        <v>0.60047099476935462</v>
      </c>
      <c r="H27" s="37">
        <f t="shared" si="28"/>
        <v>0.2843939057407876</v>
      </c>
      <c r="I27" s="24">
        <f t="shared" si="2"/>
        <v>0.78969514588412826</v>
      </c>
      <c r="J27" s="23">
        <f t="shared" si="29"/>
        <v>0.21030485411587174</v>
      </c>
      <c r="K27" s="24">
        <f t="shared" si="30"/>
        <v>0.18922415111477361</v>
      </c>
      <c r="L27" s="24">
        <f t="shared" si="31"/>
        <v>0.31607708902856702</v>
      </c>
      <c r="M27" s="23">
        <f t="shared" si="32"/>
        <v>0.50530124014334066</v>
      </c>
      <c r="N27" s="46">
        <f t="shared" si="14"/>
        <v>5439.9219105180118</v>
      </c>
      <c r="O27" s="46">
        <f t="shared" si="15"/>
        <v>9249.7937018330067</v>
      </c>
      <c r="P27" s="202">
        <f t="shared" si="4"/>
        <v>4.0582461958120486E-2</v>
      </c>
      <c r="Q27" s="28">
        <f t="shared" si="5"/>
        <v>3.7999100613003267E-2</v>
      </c>
      <c r="R27" s="28">
        <f t="shared" si="6"/>
        <v>4.0823554441701687E-2</v>
      </c>
      <c r="S27" s="29">
        <f t="shared" si="7"/>
        <v>3.7758008129422094E-2</v>
      </c>
      <c r="T27" s="210">
        <f>IF(Tax!D$6,VLOOKUP(INT(B27),tax_tbl,2,TRUE),0)</f>
        <v>0</v>
      </c>
    </row>
    <row r="28" spans="1:20" x14ac:dyDescent="0.35">
      <c r="A28" s="66">
        <f t="shared" si="16"/>
        <v>19</v>
      </c>
      <c r="B28" s="45">
        <f t="shared" si="17"/>
        <v>84</v>
      </c>
      <c r="C28" s="59">
        <f t="shared" si="18"/>
        <v>84</v>
      </c>
      <c r="D28" s="36">
        <f t="shared" si="0"/>
        <v>32385</v>
      </c>
      <c r="E28" s="22">
        <f t="shared" si="1"/>
        <v>47530</v>
      </c>
      <c r="F28" s="24">
        <f t="shared" si="26"/>
        <v>0.4330355948974407</v>
      </c>
      <c r="G28" s="23">
        <f t="shared" si="27"/>
        <v>0.56247189415635135</v>
      </c>
      <c r="H28" s="37">
        <f t="shared" si="28"/>
        <v>0.24357035129908591</v>
      </c>
      <c r="I28" s="24">
        <f t="shared" si="2"/>
        <v>0.75193713775470616</v>
      </c>
      <c r="J28" s="23">
        <f t="shared" si="29"/>
        <v>0.24806286224529386</v>
      </c>
      <c r="K28" s="24">
        <f t="shared" si="30"/>
        <v>0.18946524359835479</v>
      </c>
      <c r="L28" s="24">
        <f t="shared" si="31"/>
        <v>0.31890154285726546</v>
      </c>
      <c r="M28" s="23">
        <f t="shared" si="32"/>
        <v>0.50836678645562028</v>
      </c>
      <c r="N28" s="46">
        <f t="shared" si="14"/>
        <v>4950.044125905918</v>
      </c>
      <c r="O28" s="46">
        <f t="shared" si="15"/>
        <v>8770.3862878145519</v>
      </c>
      <c r="P28" s="202">
        <f t="shared" si="4"/>
        <v>4.1063835477228361E-2</v>
      </c>
      <c r="Q28" s="28">
        <f t="shared" si="5"/>
        <v>3.9762372488225117E-2</v>
      </c>
      <c r="R28" s="28">
        <f t="shared" si="6"/>
        <v>3.8682980425132879E-2</v>
      </c>
      <c r="S28" s="29">
        <f t="shared" si="7"/>
        <v>4.2143227540320627E-2</v>
      </c>
      <c r="T28" s="210">
        <f>IF(Tax!D$6,VLOOKUP(INT(B28),tax_tbl,2,TRUE),0)</f>
        <v>0</v>
      </c>
    </row>
    <row r="29" spans="1:20" x14ac:dyDescent="0.35">
      <c r="A29" s="66">
        <f t="shared" si="16"/>
        <v>20</v>
      </c>
      <c r="B29" s="45">
        <f t="shared" si="17"/>
        <v>85</v>
      </c>
      <c r="C29" s="59">
        <f t="shared" si="18"/>
        <v>85</v>
      </c>
      <c r="D29" s="36">
        <f t="shared" si="0"/>
        <v>29314</v>
      </c>
      <c r="E29" s="22">
        <f t="shared" si="1"/>
        <v>44170</v>
      </c>
      <c r="F29" s="24">
        <f t="shared" si="26"/>
        <v>0.39197175942021234</v>
      </c>
      <c r="G29" s="23">
        <f t="shared" si="27"/>
        <v>0.52270952166812623</v>
      </c>
      <c r="H29" s="37">
        <f t="shared" si="28"/>
        <v>0.20488737087395303</v>
      </c>
      <c r="I29" s="24">
        <f t="shared" si="2"/>
        <v>0.70979391021438554</v>
      </c>
      <c r="J29" s="23">
        <f t="shared" si="29"/>
        <v>0.29020608978561446</v>
      </c>
      <c r="K29" s="24">
        <f t="shared" si="30"/>
        <v>0.18708438854625931</v>
      </c>
      <c r="L29" s="24">
        <f t="shared" si="31"/>
        <v>0.3178221507941732</v>
      </c>
      <c r="M29" s="23">
        <f t="shared" si="32"/>
        <v>0.5049065393404325</v>
      </c>
      <c r="N29" s="46">
        <f t="shared" si="14"/>
        <v>4456.5560399005162</v>
      </c>
      <c r="O29" s="46">
        <f t="shared" si="15"/>
        <v>8238.3393048937105</v>
      </c>
      <c r="P29" s="202">
        <f t="shared" si="4"/>
        <v>4.1184178857005316E-2</v>
      </c>
      <c r="Q29" s="28">
        <f t="shared" si="5"/>
        <v>4.139546992970583E-2</v>
      </c>
      <c r="R29" s="28">
        <f t="shared" si="6"/>
        <v>3.6048379173558298E-2</v>
      </c>
      <c r="S29" s="29">
        <f t="shared" si="7"/>
        <v>4.6531269613152793E-2</v>
      </c>
      <c r="T29" s="210">
        <f>IF(Tax!D$6,VLOOKUP(INT(B29),tax_tbl,2,TRUE),0)</f>
        <v>0</v>
      </c>
    </row>
    <row r="30" spans="1:20" x14ac:dyDescent="0.35">
      <c r="A30" s="66">
        <f t="shared" si="16"/>
        <v>21</v>
      </c>
      <c r="B30" s="45">
        <f t="shared" si="17"/>
        <v>86</v>
      </c>
      <c r="C30" s="59">
        <f t="shared" si="18"/>
        <v>86</v>
      </c>
      <c r="D30" s="36">
        <f t="shared" si="0"/>
        <v>26234</v>
      </c>
      <c r="E30" s="22">
        <f t="shared" si="1"/>
        <v>40672</v>
      </c>
      <c r="F30" s="24">
        <f t="shared" si="26"/>
        <v>0.35078758056320702</v>
      </c>
      <c r="G30" s="23">
        <f t="shared" si="27"/>
        <v>0.4813140517384204</v>
      </c>
      <c r="H30" s="37">
        <f t="shared" si="28"/>
        <v>0.16883899170039474</v>
      </c>
      <c r="I30" s="24">
        <f t="shared" si="2"/>
        <v>0.66326264060123274</v>
      </c>
      <c r="J30" s="23">
        <f t="shared" si="29"/>
        <v>0.33673735939876726</v>
      </c>
      <c r="K30" s="24">
        <f t="shared" si="30"/>
        <v>0.18194858886281226</v>
      </c>
      <c r="L30" s="24">
        <f t="shared" si="31"/>
        <v>0.31247506003802566</v>
      </c>
      <c r="M30" s="23">
        <f t="shared" si="32"/>
        <v>0.4944236489008379</v>
      </c>
      <c r="N30" s="46">
        <f t="shared" si="14"/>
        <v>3964.0307009333292</v>
      </c>
      <c r="O30" s="46">
        <f t="shared" si="15"/>
        <v>7655.10851271716</v>
      </c>
      <c r="P30" s="202">
        <f t="shared" si="4"/>
        <v>4.0903377637525773E-2</v>
      </c>
      <c r="Q30" s="28">
        <f t="shared" si="5"/>
        <v>4.268538022768692E-2</v>
      </c>
      <c r="R30" s="28">
        <f t="shared" si="6"/>
        <v>3.2914895448940606E-2</v>
      </c>
      <c r="S30" s="29">
        <f t="shared" si="7"/>
        <v>5.0673862416272142E-2</v>
      </c>
      <c r="T30" s="210">
        <f>IF(Tax!D$6,VLOOKUP(INT(B30),tax_tbl,2,TRUE),0)</f>
        <v>0</v>
      </c>
    </row>
    <row r="31" spans="1:20" x14ac:dyDescent="0.35">
      <c r="A31" s="66">
        <f t="shared" si="16"/>
        <v>22</v>
      </c>
      <c r="B31" s="45">
        <f t="shared" si="17"/>
        <v>87</v>
      </c>
      <c r="C31" s="59">
        <f t="shared" si="18"/>
        <v>87</v>
      </c>
      <c r="D31" s="36">
        <f t="shared" si="0"/>
        <v>23175</v>
      </c>
      <c r="E31" s="22">
        <f t="shared" si="1"/>
        <v>37065</v>
      </c>
      <c r="F31" s="24">
        <f t="shared" si="26"/>
        <v>0.30988420292568125</v>
      </c>
      <c r="G31" s="23">
        <f t="shared" si="27"/>
        <v>0.43862867151073348</v>
      </c>
      <c r="H31" s="37">
        <f t="shared" si="28"/>
        <v>0.13592409625145413</v>
      </c>
      <c r="I31" s="24">
        <f t="shared" si="2"/>
        <v>0.6125887781849606</v>
      </c>
      <c r="J31" s="23">
        <f t="shared" si="29"/>
        <v>0.3874112218150394</v>
      </c>
      <c r="K31" s="24">
        <f t="shared" si="30"/>
        <v>0.17396010667422712</v>
      </c>
      <c r="L31" s="24">
        <f t="shared" si="31"/>
        <v>0.30270457525927941</v>
      </c>
      <c r="M31" s="23">
        <f t="shared" si="32"/>
        <v>0.47666468193350653</v>
      </c>
      <c r="N31" s="46">
        <f t="shared" si="14"/>
        <v>3478.164362313802</v>
      </c>
      <c r="O31" s="46">
        <f t="shared" si="15"/>
        <v>7025.3421889263072</v>
      </c>
      <c r="P31" s="202">
        <f t="shared" si="4"/>
        <v>4.0074345465728856E-2</v>
      </c>
      <c r="Q31" s="28">
        <f t="shared" si="5"/>
        <v>4.3537431066720311E-2</v>
      </c>
      <c r="R31" s="28">
        <f t="shared" si="6"/>
        <v>2.9324584983579163E-2</v>
      </c>
      <c r="S31" s="29">
        <f t="shared" si="7"/>
        <v>5.4287191548870073E-2</v>
      </c>
      <c r="T31" s="210">
        <f>IF(Tax!D$6,VLOOKUP(INT(B31),tax_tbl,2,TRUE),0)</f>
        <v>0</v>
      </c>
    </row>
    <row r="32" spans="1:20" x14ac:dyDescent="0.35">
      <c r="A32" s="66">
        <f t="shared" si="16"/>
        <v>23</v>
      </c>
      <c r="B32" s="45">
        <f t="shared" si="17"/>
        <v>88</v>
      </c>
      <c r="C32" s="59">
        <f t="shared" si="18"/>
        <v>88</v>
      </c>
      <c r="D32" s="36">
        <f t="shared" si="0"/>
        <v>20178</v>
      </c>
      <c r="E32" s="22">
        <f t="shared" si="1"/>
        <v>33386</v>
      </c>
      <c r="F32" s="24">
        <f t="shared" si="26"/>
        <v>0.2698098574599524</v>
      </c>
      <c r="G32" s="23">
        <f t="shared" si="27"/>
        <v>0.39509124044401317</v>
      </c>
      <c r="H32" s="37">
        <f t="shared" si="28"/>
        <v>0.10659951126787497</v>
      </c>
      <c r="I32" s="24">
        <f t="shared" si="2"/>
        <v>0.55830158663609053</v>
      </c>
      <c r="J32" s="23">
        <f t="shared" si="29"/>
        <v>0.44169841336390941</v>
      </c>
      <c r="K32" s="24">
        <f t="shared" si="30"/>
        <v>0.16321034619207742</v>
      </c>
      <c r="L32" s="24">
        <f t="shared" si="31"/>
        <v>0.28849172917613825</v>
      </c>
      <c r="M32" s="23">
        <f t="shared" si="32"/>
        <v>0.45170207536821566</v>
      </c>
      <c r="N32" s="46">
        <f t="shared" si="14"/>
        <v>3006.6590003476585</v>
      </c>
      <c r="O32" s="46">
        <f t="shared" si="15"/>
        <v>6358.5546771576919</v>
      </c>
      <c r="P32" s="202">
        <f t="shared" si="4"/>
        <v>3.8509881528628359E-2</v>
      </c>
      <c r="Q32" s="28">
        <f t="shared" si="5"/>
        <v>4.3643937421599499E-2</v>
      </c>
      <c r="R32" s="28">
        <f t="shared" si="6"/>
        <v>2.5309758537661944E-2</v>
      </c>
      <c r="S32" s="29">
        <f t="shared" si="7"/>
        <v>5.6844060412565844E-2</v>
      </c>
      <c r="T32" s="210">
        <f>IF(Tax!D$6,VLOOKUP(INT(B32),tax_tbl,2,TRUE),0)</f>
        <v>0</v>
      </c>
    </row>
    <row r="33" spans="1:20" x14ac:dyDescent="0.35">
      <c r="A33" s="66">
        <f t="shared" si="16"/>
        <v>24</v>
      </c>
      <c r="B33" s="45">
        <f t="shared" si="17"/>
        <v>89</v>
      </c>
      <c r="C33" s="59">
        <f t="shared" si="18"/>
        <v>89</v>
      </c>
      <c r="D33" s="36">
        <f t="shared" si="0"/>
        <v>17298</v>
      </c>
      <c r="E33" s="22">
        <f t="shared" si="1"/>
        <v>29698</v>
      </c>
      <c r="F33" s="24">
        <f t="shared" si="26"/>
        <v>0.23129997593132404</v>
      </c>
      <c r="G33" s="23">
        <f t="shared" si="27"/>
        <v>0.35144730302241367</v>
      </c>
      <c r="H33" s="37">
        <f t="shared" si="28"/>
        <v>8.1289752730213022E-2</v>
      </c>
      <c r="I33" s="24">
        <f t="shared" si="2"/>
        <v>0.50145752622352469</v>
      </c>
      <c r="J33" s="23">
        <f t="shared" si="29"/>
        <v>0.49854247377647531</v>
      </c>
      <c r="K33" s="24">
        <f t="shared" si="30"/>
        <v>0.15001022320111101</v>
      </c>
      <c r="L33" s="24">
        <f t="shared" si="31"/>
        <v>0.27015755029220068</v>
      </c>
      <c r="M33" s="23">
        <f t="shared" si="32"/>
        <v>0.42016777349331169</v>
      </c>
      <c r="N33" s="46">
        <f t="shared" si="14"/>
        <v>2556.8154467413688</v>
      </c>
      <c r="O33" s="46">
        <f t="shared" si="15"/>
        <v>5666.6406206821111</v>
      </c>
      <c r="P33" s="202">
        <f t="shared" si="4"/>
        <v>3.646404407241996E-2</v>
      </c>
      <c r="Q33" s="28">
        <f t="shared" si="5"/>
        <v>4.3253414120375866E-2</v>
      </c>
      <c r="R33" s="28">
        <f t="shared" si="6"/>
        <v>2.1242509192764929E-2</v>
      </c>
      <c r="S33" s="29">
        <f t="shared" si="7"/>
        <v>5.8474949000030807E-2</v>
      </c>
      <c r="T33" s="210">
        <f>IF(Tax!D$6,VLOOKUP(INT(B33),tax_tbl,2,TRUE),0)</f>
        <v>0</v>
      </c>
    </row>
    <row r="34" spans="1:20" x14ac:dyDescent="0.35">
      <c r="A34" s="66">
        <f t="shared" si="16"/>
        <v>25</v>
      </c>
      <c r="B34" s="45">
        <f t="shared" si="17"/>
        <v>90</v>
      </c>
      <c r="C34" s="59">
        <f t="shared" si="18"/>
        <v>90</v>
      </c>
      <c r="D34" s="36">
        <f t="shared" si="0"/>
        <v>14571</v>
      </c>
      <c r="E34" s="22">
        <f t="shared" si="1"/>
        <v>26043</v>
      </c>
      <c r="F34" s="24">
        <f t="shared" si="26"/>
        <v>0.19483593185890408</v>
      </c>
      <c r="G34" s="23">
        <f t="shared" si="27"/>
        <v>0.3081938889020378</v>
      </c>
      <c r="H34" s="37">
        <f t="shared" si="28"/>
        <v>6.0047243537448093E-2</v>
      </c>
      <c r="I34" s="24">
        <f t="shared" si="2"/>
        <v>0.44298257722349388</v>
      </c>
      <c r="J34" s="23">
        <f t="shared" si="29"/>
        <v>0.55701742277650612</v>
      </c>
      <c r="K34" s="24">
        <f t="shared" si="30"/>
        <v>0.13478868832145599</v>
      </c>
      <c r="L34" s="24">
        <f t="shared" si="31"/>
        <v>0.24814664536458969</v>
      </c>
      <c r="M34" s="23">
        <f t="shared" si="32"/>
        <v>0.38293533368604571</v>
      </c>
      <c r="N34" s="46">
        <f t="shared" si="14"/>
        <v>2134.0892680448214</v>
      </c>
      <c r="O34" s="46">
        <f t="shared" si="15"/>
        <v>4961.8703426485554</v>
      </c>
      <c r="P34" s="202">
        <f t="shared" si="4"/>
        <v>3.399031904367128E-2</v>
      </c>
      <c r="Q34" s="28">
        <f t="shared" si="5"/>
        <v>4.2271188847601227E-2</v>
      </c>
      <c r="R34" s="28">
        <f t="shared" si="6"/>
        <v>1.7274743885710903E-2</v>
      </c>
      <c r="S34" s="29">
        <f t="shared" si="7"/>
        <v>5.8986764005561687E-2</v>
      </c>
      <c r="T34" s="210">
        <f>IF(Tax!D$6,VLOOKUP(INT(B34),tax_tbl,2,TRUE),0)</f>
        <v>0</v>
      </c>
    </row>
    <row r="35" spans="1:20" x14ac:dyDescent="0.35">
      <c r="A35" s="66">
        <f t="shared" si="16"/>
        <v>26</v>
      </c>
      <c r="B35" s="45">
        <f t="shared" si="17"/>
        <v>91</v>
      </c>
      <c r="C35" s="59">
        <f t="shared" si="18"/>
        <v>91</v>
      </c>
      <c r="D35" s="36">
        <f t="shared" si="0"/>
        <v>12029</v>
      </c>
      <c r="E35" s="22">
        <f t="shared" si="1"/>
        <v>22471</v>
      </c>
      <c r="F35" s="24">
        <f t="shared" si="26"/>
        <v>0.1608456128152328</v>
      </c>
      <c r="G35" s="23">
        <f t="shared" si="27"/>
        <v>0.26592270005443658</v>
      </c>
      <c r="H35" s="37">
        <f t="shared" si="28"/>
        <v>4.2772499651737191E-2</v>
      </c>
      <c r="I35" s="24">
        <f t="shared" si="2"/>
        <v>0.38399581321793219</v>
      </c>
      <c r="J35" s="23">
        <f t="shared" si="29"/>
        <v>0.61600418678206781</v>
      </c>
      <c r="K35" s="24">
        <f t="shared" si="30"/>
        <v>0.1180731131634956</v>
      </c>
      <c r="L35" s="24">
        <f t="shared" si="31"/>
        <v>0.22315020040269939</v>
      </c>
      <c r="M35" s="23">
        <f t="shared" si="32"/>
        <v>0.34122331356619501</v>
      </c>
      <c r="N35" s="46">
        <f t="shared" si="14"/>
        <v>1743.8558018880542</v>
      </c>
      <c r="O35" s="46">
        <f t="shared" si="15"/>
        <v>4259.3259704330239</v>
      </c>
      <c r="P35" s="202">
        <f t="shared" si="4"/>
        <v>3.1048591982456603E-2</v>
      </c>
      <c r="Q35" s="28">
        <f t="shared" si="5"/>
        <v>4.0578921208965474E-2</v>
      </c>
      <c r="R35" s="28">
        <f t="shared" si="6"/>
        <v>1.3523548494395066E-2</v>
      </c>
      <c r="S35" s="29">
        <f t="shared" si="7"/>
        <v>5.8103964697027055E-2</v>
      </c>
      <c r="T35" s="210">
        <f>IF(Tax!D$6,VLOOKUP(INT(B35),tax_tbl,2,TRUE),0)</f>
        <v>0</v>
      </c>
    </row>
    <row r="36" spans="1:20" x14ac:dyDescent="0.35">
      <c r="A36" s="66">
        <f t="shared" si="16"/>
        <v>27</v>
      </c>
      <c r="B36" s="45">
        <f t="shared" si="17"/>
        <v>92</v>
      </c>
      <c r="C36" s="59">
        <f t="shared" si="18"/>
        <v>92</v>
      </c>
      <c r="D36" s="36">
        <f t="shared" si="0"/>
        <v>9707</v>
      </c>
      <c r="E36" s="22">
        <f t="shared" si="1"/>
        <v>19042</v>
      </c>
      <c r="F36" s="24">
        <f t="shared" si="26"/>
        <v>0.12979702083277619</v>
      </c>
      <c r="G36" s="23">
        <f t="shared" si="27"/>
        <v>0.2253437788454711</v>
      </c>
      <c r="H36" s="37">
        <f t="shared" si="28"/>
        <v>2.9248951157342124E-2</v>
      </c>
      <c r="I36" s="24">
        <f t="shared" si="2"/>
        <v>0.32589184852090514</v>
      </c>
      <c r="J36" s="23">
        <f t="shared" si="29"/>
        <v>0.67410815147909486</v>
      </c>
      <c r="K36" s="24">
        <f t="shared" si="30"/>
        <v>0.10054806967543407</v>
      </c>
      <c r="L36" s="24">
        <f t="shared" si="31"/>
        <v>0.19609482768812897</v>
      </c>
      <c r="M36" s="23">
        <f t="shared" si="32"/>
        <v>0.29664289736356303</v>
      </c>
      <c r="N36" s="46">
        <f t="shared" si="14"/>
        <v>1391.7310726606584</v>
      </c>
      <c r="O36" s="46">
        <f t="shared" si="15"/>
        <v>3576.4516250435026</v>
      </c>
      <c r="P36" s="202">
        <f t="shared" si="4"/>
        <v>2.7638862888775984E-2</v>
      </c>
      <c r="Q36" s="28">
        <f t="shared" si="5"/>
        <v>3.8200279283330557E-2</v>
      </c>
      <c r="R36" s="28">
        <f t="shared" si="6"/>
        <v>1.0130715970880035E-2</v>
      </c>
      <c r="S36" s="29">
        <f t="shared" si="7"/>
        <v>5.5708426201226402E-2</v>
      </c>
      <c r="T36" s="210">
        <f>IF(Tax!D$6,VLOOKUP(INT(B36),tax_tbl,2,TRUE),0)</f>
        <v>0</v>
      </c>
    </row>
    <row r="37" spans="1:20" x14ac:dyDescent="0.35">
      <c r="A37" s="66">
        <f t="shared" si="16"/>
        <v>28</v>
      </c>
      <c r="B37" s="45">
        <f t="shared" si="17"/>
        <v>93</v>
      </c>
      <c r="C37" s="59">
        <f t="shared" si="18"/>
        <v>93</v>
      </c>
      <c r="D37" s="36">
        <f t="shared" si="0"/>
        <v>7640</v>
      </c>
      <c r="E37" s="22">
        <f t="shared" si="1"/>
        <v>15814</v>
      </c>
      <c r="F37" s="24">
        <f t="shared" si="26"/>
        <v>0.10215815794400021</v>
      </c>
      <c r="G37" s="23">
        <f t="shared" si="27"/>
        <v>0.18714349956214055</v>
      </c>
      <c r="H37" s="37">
        <f t="shared" si="28"/>
        <v>1.911823518646209E-2</v>
      </c>
      <c r="I37" s="24">
        <f t="shared" si="2"/>
        <v>0.27018342231967873</v>
      </c>
      <c r="J37" s="23">
        <f t="shared" si="29"/>
        <v>0.72981657768032127</v>
      </c>
      <c r="K37" s="24">
        <f t="shared" si="30"/>
        <v>8.3039922757538118E-2</v>
      </c>
      <c r="L37" s="24">
        <f t="shared" si="31"/>
        <v>0.16802526437567847</v>
      </c>
      <c r="M37" s="23">
        <f t="shared" si="32"/>
        <v>0.25106518713321657</v>
      </c>
      <c r="N37" s="46">
        <f t="shared" si="14"/>
        <v>1083.3311047522263</v>
      </c>
      <c r="O37" s="46">
        <f t="shared" si="15"/>
        <v>2932.1610232101216</v>
      </c>
      <c r="P37" s="202">
        <f t="shared" si="4"/>
        <v>2.3761131762629367E-2</v>
      </c>
      <c r="Q37" s="28">
        <f t="shared" si="5"/>
        <v>3.5111594991834527E-2</v>
      </c>
      <c r="R37" s="28">
        <f t="shared" si="6"/>
        <v>7.1993859834601354E-3</v>
      </c>
      <c r="S37" s="29">
        <f t="shared" si="7"/>
        <v>5.1673340771003828E-2</v>
      </c>
      <c r="T37" s="210">
        <f>IF(Tax!D$6,VLOOKUP(INT(B37),tax_tbl,2,TRUE),0)</f>
        <v>0</v>
      </c>
    </row>
    <row r="38" spans="1:20" x14ac:dyDescent="0.35">
      <c r="A38" s="66">
        <f t="shared" si="16"/>
        <v>29</v>
      </c>
      <c r="B38" s="45">
        <f t="shared" si="17"/>
        <v>94</v>
      </c>
      <c r="C38" s="59">
        <f t="shared" si="18"/>
        <v>94</v>
      </c>
      <c r="D38" s="36">
        <f t="shared" si="0"/>
        <v>5863</v>
      </c>
      <c r="E38" s="22">
        <f t="shared" si="1"/>
        <v>12847</v>
      </c>
      <c r="F38" s="24">
        <f t="shared" si="26"/>
        <v>7.8397026181370844E-2</v>
      </c>
      <c r="G38" s="23">
        <f t="shared" si="27"/>
        <v>0.15203190457030602</v>
      </c>
      <c r="H38" s="37">
        <f t="shared" si="28"/>
        <v>1.1918849203001954E-2</v>
      </c>
      <c r="I38" s="24">
        <f t="shared" si="2"/>
        <v>0.21851008154867491</v>
      </c>
      <c r="J38" s="23">
        <f t="shared" si="29"/>
        <v>0.78148991845132509</v>
      </c>
      <c r="K38" s="24">
        <f t="shared" si="30"/>
        <v>6.6478176978368886E-2</v>
      </c>
      <c r="L38" s="24">
        <f t="shared" si="31"/>
        <v>0.14011305536730406</v>
      </c>
      <c r="M38" s="23">
        <f t="shared" si="32"/>
        <v>0.20659123234567295</v>
      </c>
      <c r="N38" s="46">
        <f t="shared" si="14"/>
        <v>822.26619955606657</v>
      </c>
      <c r="O38" s="46">
        <f t="shared" si="15"/>
        <v>2344.1780864588063</v>
      </c>
      <c r="P38" s="202">
        <f t="shared" si="4"/>
        <v>1.9749685770063911E-2</v>
      </c>
      <c r="Q38" s="28">
        <f t="shared" si="5"/>
        <v>3.1419374689356461E-2</v>
      </c>
      <c r="R38" s="28">
        <f t="shared" si="6"/>
        <v>4.8452451052049764E-3</v>
      </c>
      <c r="S38" s="29">
        <f t="shared" si="7"/>
        <v>4.6323815354215481E-2</v>
      </c>
      <c r="T38" s="210">
        <f>IF(Tax!D$6,VLOOKUP(INT(B38),tax_tbl,2,TRUE),0)</f>
        <v>0</v>
      </c>
    </row>
    <row r="39" spans="1:20" x14ac:dyDescent="0.35">
      <c r="A39" s="66">
        <f t="shared" si="16"/>
        <v>30</v>
      </c>
      <c r="B39" s="45">
        <f t="shared" si="17"/>
        <v>95</v>
      </c>
      <c r="C39" s="59">
        <f t="shared" si="18"/>
        <v>95</v>
      </c>
      <c r="D39" s="36">
        <f t="shared" si="0"/>
        <v>4386</v>
      </c>
      <c r="E39" s="22">
        <f t="shared" si="1"/>
        <v>10192</v>
      </c>
      <c r="F39" s="24">
        <f t="shared" si="26"/>
        <v>5.8647340411306932E-2</v>
      </c>
      <c r="G39" s="23">
        <f t="shared" si="27"/>
        <v>0.12061252988094956</v>
      </c>
      <c r="H39" s="37">
        <f t="shared" si="28"/>
        <v>7.0736040977969778E-3</v>
      </c>
      <c r="I39" s="24">
        <f t="shared" si="2"/>
        <v>0.17218626619445943</v>
      </c>
      <c r="J39" s="23">
        <f t="shared" si="29"/>
        <v>0.82781373380554057</v>
      </c>
      <c r="K39" s="24">
        <f t="shared" si="30"/>
        <v>5.1573736313509956E-2</v>
      </c>
      <c r="L39" s="24">
        <f t="shared" si="31"/>
        <v>0.11353892578315258</v>
      </c>
      <c r="M39" s="23">
        <f t="shared" si="32"/>
        <v>0.16511266209666253</v>
      </c>
      <c r="N39" s="46">
        <f t="shared" si="14"/>
        <v>608.45612815232801</v>
      </c>
      <c r="O39" s="46">
        <f t="shared" si="15"/>
        <v>1825.9568273442662</v>
      </c>
      <c r="P39" s="202">
        <f t="shared" si="4"/>
        <v>1.5885326130559201E-2</v>
      </c>
      <c r="Q39" s="28">
        <f t="shared" si="5"/>
        <v>2.7241958770206617E-2</v>
      </c>
      <c r="R39" s="28">
        <f t="shared" si="6"/>
        <v>3.0808904025578163E-3</v>
      </c>
      <c r="S39" s="29">
        <f t="shared" si="7"/>
        <v>4.0046394498207794E-2</v>
      </c>
      <c r="T39" s="210">
        <f>IF(Tax!D$6,VLOOKUP(INT(B39),tax_tbl,2,TRUE),0)</f>
        <v>0</v>
      </c>
    </row>
    <row r="40" spans="1:20" x14ac:dyDescent="0.35">
      <c r="A40" s="66">
        <f t="shared" si="16"/>
        <v>31</v>
      </c>
      <c r="B40" s="45">
        <f t="shared" si="17"/>
        <v>96</v>
      </c>
      <c r="C40" s="59">
        <f t="shared" si="18"/>
        <v>96</v>
      </c>
      <c r="D40" s="36">
        <f t="shared" ref="D40:D71" si="33">IF(ISERROR(VLOOKUP(INT(B40)+1,life_tbls,K$3,FALSE)),0,VLOOKUP(INT(B40),life_tbls,K$3,FALSE)+(VLOOKUP(INT(B40)+1,life_tbls,K$3,FALSE)-VLOOKUP(INT(B40),life_tbls,K$3,FALSE))*(MOD(B40,1)/0.12))</f>
        <v>3198</v>
      </c>
      <c r="E40" s="22">
        <f t="shared" ref="E40:E71" si="34">IF(ISERROR(VLOOKUP(INT(C40)+1,life_tbls,K$4,FALSE)),0,VLOOKUP(INT(C40),life_tbls,K$4,FALSE)+(VLOOKUP(INT(C40)+1,life_tbls,K$4,FALSE)-VLOOKUP(INT(C40),life_tbls,K$4,FALSE))*(MOD(C40,1)/0.12))</f>
        <v>7890</v>
      </c>
      <c r="F40" s="24">
        <f t="shared" si="26"/>
        <v>4.2762014280747732E-2</v>
      </c>
      <c r="G40" s="23">
        <f t="shared" si="27"/>
        <v>9.3370571110742942E-2</v>
      </c>
      <c r="H40" s="37">
        <f t="shared" si="28"/>
        <v>3.9927136952391615E-3</v>
      </c>
      <c r="I40" s="24">
        <f t="shared" ref="I40:I71" si="35">1-J40</f>
        <v>0.13213987169625163</v>
      </c>
      <c r="J40" s="23">
        <f t="shared" si="29"/>
        <v>0.86786012830374837</v>
      </c>
      <c r="K40" s="24">
        <f t="shared" si="30"/>
        <v>3.8769300585508572E-2</v>
      </c>
      <c r="L40" s="24">
        <f t="shared" si="31"/>
        <v>8.9377857415503775E-2</v>
      </c>
      <c r="M40" s="23">
        <f t="shared" si="32"/>
        <v>0.12814715800101234</v>
      </c>
      <c r="N40" s="46">
        <f t="shared" si="14"/>
        <v>438.77196266680926</v>
      </c>
      <c r="O40" s="46">
        <f t="shared" si="15"/>
        <v>1385.0982481587821</v>
      </c>
      <c r="P40" s="202">
        <f t="shared" si="4"/>
        <v>1.2395368117027249E-2</v>
      </c>
      <c r="Q40" s="28">
        <f t="shared" si="5"/>
        <v>2.2887032259591489E-2</v>
      </c>
      <c r="R40" s="28">
        <f t="shared" si="6"/>
        <v>1.8523650105793997E-3</v>
      </c>
      <c r="S40" s="29">
        <f t="shared" ref="S40:S71" si="36">I40-I41</f>
        <v>3.343003536603939E-2</v>
      </c>
      <c r="T40" s="210">
        <f>IF(Tax!D$6,VLOOKUP(INT(B40),tax_tbl,2,TRUE),0)</f>
        <v>0</v>
      </c>
    </row>
    <row r="41" spans="1:20" x14ac:dyDescent="0.35">
      <c r="A41" s="66">
        <f t="shared" si="16"/>
        <v>32</v>
      </c>
      <c r="B41" s="45">
        <f t="shared" si="17"/>
        <v>97</v>
      </c>
      <c r="C41" s="59">
        <f t="shared" si="18"/>
        <v>97</v>
      </c>
      <c r="D41" s="36">
        <f t="shared" si="33"/>
        <v>2271</v>
      </c>
      <c r="E41" s="22">
        <f t="shared" si="34"/>
        <v>5956</v>
      </c>
      <c r="F41" s="24">
        <f t="shared" si="26"/>
        <v>3.0366646163720482E-2</v>
      </c>
      <c r="G41" s="23">
        <f t="shared" si="27"/>
        <v>7.0483538851151453E-2</v>
      </c>
      <c r="H41" s="37">
        <f t="shared" si="28"/>
        <v>2.1403486846597619E-3</v>
      </c>
      <c r="I41" s="24">
        <f t="shared" si="35"/>
        <v>9.8709836330212242E-2</v>
      </c>
      <c r="J41" s="23">
        <f t="shared" si="29"/>
        <v>0.90129016366978776</v>
      </c>
      <c r="K41" s="24">
        <f t="shared" si="30"/>
        <v>2.8226297479060723E-2</v>
      </c>
      <c r="L41" s="24">
        <f t="shared" si="31"/>
        <v>6.8343190166491694E-2</v>
      </c>
      <c r="M41" s="23">
        <f t="shared" si="32"/>
        <v>9.6569487645552413E-2</v>
      </c>
      <c r="N41" s="46">
        <f t="shared" si="14"/>
        <v>308.31973898858075</v>
      </c>
      <c r="O41" s="46">
        <f t="shared" si="15"/>
        <v>1023.1878123808774</v>
      </c>
      <c r="P41" s="202">
        <f t="shared" si="4"/>
        <v>9.3466691626775053E-3</v>
      </c>
      <c r="Q41" s="28">
        <f t="shared" si="5"/>
        <v>1.8591275946131455E-2</v>
      </c>
      <c r="R41" s="28">
        <f t="shared" si="6"/>
        <v>1.0495745118641658E-3</v>
      </c>
      <c r="S41" s="29">
        <f t="shared" si="36"/>
        <v>2.6888370596944822E-2</v>
      </c>
      <c r="T41" s="210">
        <f>IF(Tax!D$6,VLOOKUP(INT(B41),tax_tbl,2,TRUE),0)</f>
        <v>0</v>
      </c>
    </row>
    <row r="42" spans="1:20" x14ac:dyDescent="0.35">
      <c r="A42" s="66">
        <f t="shared" si="16"/>
        <v>33</v>
      </c>
      <c r="B42" s="45">
        <f t="shared" si="17"/>
        <v>98</v>
      </c>
      <c r="C42" s="59">
        <f t="shared" si="18"/>
        <v>98</v>
      </c>
      <c r="D42" s="36">
        <f t="shared" si="33"/>
        <v>1572</v>
      </c>
      <c r="E42" s="22">
        <f t="shared" si="34"/>
        <v>4385</v>
      </c>
      <c r="F42" s="24">
        <f t="shared" si="26"/>
        <v>2.1019977001042977E-2</v>
      </c>
      <c r="G42" s="23">
        <f t="shared" si="27"/>
        <v>5.1892262905019998E-2</v>
      </c>
      <c r="H42" s="37">
        <f t="shared" si="28"/>
        <v>1.0907741727955961E-3</v>
      </c>
      <c r="I42" s="24">
        <f t="shared" si="35"/>
        <v>7.182146573326742E-2</v>
      </c>
      <c r="J42" s="23">
        <f t="shared" si="29"/>
        <v>0.92817853426673258</v>
      </c>
      <c r="K42" s="24">
        <f t="shared" si="30"/>
        <v>1.992920282824738E-2</v>
      </c>
      <c r="L42" s="24">
        <f t="shared" si="31"/>
        <v>5.0801488732224405E-2</v>
      </c>
      <c r="M42" s="23">
        <f t="shared" si="32"/>
        <v>7.0730691560471792E-2</v>
      </c>
      <c r="N42" s="46">
        <f t="shared" si="14"/>
        <v>211.16251704864547</v>
      </c>
      <c r="O42" s="46">
        <f t="shared" si="15"/>
        <v>736.39464273057115</v>
      </c>
      <c r="P42" s="202">
        <f t="shared" si="4"/>
        <v>6.8462011606450421E-3</v>
      </c>
      <c r="Q42" s="28">
        <f t="shared" si="5"/>
        <v>1.462687273673996E-2</v>
      </c>
      <c r="R42" s="28">
        <f t="shared" si="6"/>
        <v>5.6258288594542569E-4</v>
      </c>
      <c r="S42" s="29">
        <f t="shared" si="36"/>
        <v>2.0910491011439714E-2</v>
      </c>
      <c r="T42" s="210">
        <f>IF(Tax!D$6,VLOOKUP(INT(B42),tax_tbl,2,TRUE),0)</f>
        <v>0</v>
      </c>
    </row>
    <row r="43" spans="1:20" x14ac:dyDescent="0.35">
      <c r="A43" s="66">
        <f t="shared" si="16"/>
        <v>34</v>
      </c>
      <c r="B43" s="45">
        <f t="shared" si="17"/>
        <v>99</v>
      </c>
      <c r="C43" s="59">
        <f t="shared" si="18"/>
        <v>99</v>
      </c>
      <c r="D43" s="36">
        <f t="shared" si="33"/>
        <v>1060</v>
      </c>
      <c r="E43" s="22">
        <f t="shared" si="34"/>
        <v>3149</v>
      </c>
      <c r="F43" s="24">
        <f t="shared" ref="F43:F50" si="37">D43/D$8</f>
        <v>1.4173775840397935E-2</v>
      </c>
      <c r="G43" s="23">
        <f t="shared" ref="G43:G50" si="38">E43/E$8</f>
        <v>3.7265390168280038E-2</v>
      </c>
      <c r="H43" s="37">
        <f t="shared" ref="H43:H50" si="39">F43*G43</f>
        <v>5.2819128685017036E-4</v>
      </c>
      <c r="I43" s="24">
        <f t="shared" si="35"/>
        <v>5.0910974721827706E-2</v>
      </c>
      <c r="J43" s="23">
        <f t="shared" ref="J43:J50" si="40">(1-F43)*(1-G43)</f>
        <v>0.94908902527817229</v>
      </c>
      <c r="K43" s="24">
        <f t="shared" ref="K43:K50" si="41">F43*(1-G43)</f>
        <v>1.3645584553547765E-2</v>
      </c>
      <c r="L43" s="24">
        <f t="shared" ref="L43:L50" si="42">(1-F43)*G43</f>
        <v>3.6737198881429865E-2</v>
      </c>
      <c r="M43" s="23">
        <f t="shared" ref="M43:M50" si="43">K43+L43</f>
        <v>5.0382783434977631E-2</v>
      </c>
      <c r="N43" s="46">
        <f t="shared" si="14"/>
        <v>141.04244109860136</v>
      </c>
      <c r="O43" s="46">
        <f t="shared" si="15"/>
        <v>516.77973905201554</v>
      </c>
      <c r="P43" s="202">
        <f t="shared" si="4"/>
        <v>4.8404781643623124E-3</v>
      </c>
      <c r="Q43" s="28">
        <f t="shared" si="5"/>
        <v>1.1135831104589239E-2</v>
      </c>
      <c r="R43" s="28">
        <f t="shared" si="6"/>
        <v>2.8431633396518949E-4</v>
      </c>
      <c r="S43" s="29">
        <f t="shared" si="36"/>
        <v>1.5691992934986354E-2</v>
      </c>
      <c r="T43" s="210">
        <f>IF(Tax!D$6,VLOOKUP(INT(B43),tax_tbl,2,TRUE),0)</f>
        <v>0</v>
      </c>
    </row>
    <row r="44" spans="1:20" x14ac:dyDescent="0.35">
      <c r="A44" s="66">
        <f t="shared" si="16"/>
        <v>35</v>
      </c>
      <c r="B44" s="45">
        <f t="shared" si="17"/>
        <v>100</v>
      </c>
      <c r="C44" s="59">
        <f t="shared" si="18"/>
        <v>100</v>
      </c>
      <c r="D44" s="36">
        <f t="shared" si="33"/>
        <v>698</v>
      </c>
      <c r="E44" s="22">
        <f t="shared" si="34"/>
        <v>2208</v>
      </c>
      <c r="F44" s="24">
        <f t="shared" si="37"/>
        <v>9.3332976760356224E-3</v>
      </c>
      <c r="G44" s="23">
        <f t="shared" si="38"/>
        <v>2.6129559063690799E-2</v>
      </c>
      <c r="H44" s="37">
        <f t="shared" si="39"/>
        <v>2.4387495288498087E-4</v>
      </c>
      <c r="I44" s="24">
        <f t="shared" si="35"/>
        <v>3.5218981786841352E-2</v>
      </c>
      <c r="J44" s="23">
        <f t="shared" si="40"/>
        <v>0.96478101821315865</v>
      </c>
      <c r="K44" s="24">
        <f t="shared" si="41"/>
        <v>9.0894227231506416E-3</v>
      </c>
      <c r="L44" s="24">
        <f t="shared" si="42"/>
        <v>2.5885684110805818E-2</v>
      </c>
      <c r="M44" s="23">
        <f t="shared" si="43"/>
        <v>3.4975106833956458E-2</v>
      </c>
      <c r="N44" s="46">
        <f t="shared" si="14"/>
        <v>91.942342149600194</v>
      </c>
      <c r="O44" s="46">
        <f t="shared" si="15"/>
        <v>353.7599932731589</v>
      </c>
      <c r="P44" s="202">
        <f t="shared" si="4"/>
        <v>3.3428716604712123E-3</v>
      </c>
      <c r="Q44" s="28">
        <f t="shared" si="5"/>
        <v>8.2719935622825487E-3</v>
      </c>
      <c r="R44" s="28">
        <f t="shared" si="6"/>
        <v>1.3690052793069939E-4</v>
      </c>
      <c r="S44" s="29">
        <f t="shared" si="36"/>
        <v>1.1477964694822984E-2</v>
      </c>
      <c r="T44" s="210">
        <f>IF(Tax!D$6,VLOOKUP(INT(B44),tax_tbl,2,TRUE),0)</f>
        <v>0</v>
      </c>
    </row>
    <row r="45" spans="1:20" x14ac:dyDescent="0.35">
      <c r="A45" s="66">
        <f t="shared" si="16"/>
        <v>36</v>
      </c>
      <c r="B45" s="45">
        <f t="shared" si="17"/>
        <v>101</v>
      </c>
      <c r="C45" s="59">
        <f t="shared" si="18"/>
        <v>101</v>
      </c>
      <c r="D45" s="36">
        <f t="shared" si="33"/>
        <v>448</v>
      </c>
      <c r="E45" s="22">
        <f t="shared" si="34"/>
        <v>1509</v>
      </c>
      <c r="F45" s="24">
        <f t="shared" si="37"/>
        <v>5.9904260155644101E-3</v>
      </c>
      <c r="G45" s="23">
        <f t="shared" si="38"/>
        <v>1.7857565501408251E-2</v>
      </c>
      <c r="H45" s="37">
        <f t="shared" si="39"/>
        <v>1.0697442495428149E-4</v>
      </c>
      <c r="I45" s="24">
        <f t="shared" si="35"/>
        <v>2.3741017092018368E-2</v>
      </c>
      <c r="J45" s="23">
        <f t="shared" si="40"/>
        <v>0.97625898290798163</v>
      </c>
      <c r="K45" s="24">
        <f t="shared" si="41"/>
        <v>5.8834515906101281E-3</v>
      </c>
      <c r="L45" s="24">
        <f t="shared" si="42"/>
        <v>1.7750591076453968E-2</v>
      </c>
      <c r="M45" s="23">
        <f t="shared" si="43"/>
        <v>2.3634042667064096E-2</v>
      </c>
      <c r="N45" s="46">
        <f t="shared" si="14"/>
        <v>58.326424731901696</v>
      </c>
      <c r="O45" s="46">
        <f t="shared" si="15"/>
        <v>235.78153422766098</v>
      </c>
      <c r="P45" s="202">
        <f t="shared" si="4"/>
        <v>2.2597812424785383E-3</v>
      </c>
      <c r="Q45" s="28">
        <f t="shared" si="5"/>
        <v>5.9880239520958087E-3</v>
      </c>
      <c r="R45" s="28">
        <f t="shared" si="6"/>
        <v>6.2693381814413451E-5</v>
      </c>
      <c r="S45" s="29">
        <f t="shared" si="36"/>
        <v>8.1851118127600486E-3</v>
      </c>
      <c r="T45" s="210">
        <f>IF(Tax!D$6,VLOOKUP(INT(B45),tax_tbl,2,TRUE),0)</f>
        <v>0</v>
      </c>
    </row>
    <row r="46" spans="1:20" x14ac:dyDescent="0.35">
      <c r="A46" s="66">
        <f t="shared" si="16"/>
        <v>37</v>
      </c>
      <c r="B46" s="45">
        <f t="shared" si="17"/>
        <v>102</v>
      </c>
      <c r="C46" s="59">
        <f t="shared" si="18"/>
        <v>102</v>
      </c>
      <c r="D46" s="36">
        <f t="shared" si="33"/>
        <v>279</v>
      </c>
      <c r="E46" s="22">
        <f t="shared" si="34"/>
        <v>1003</v>
      </c>
      <c r="F46" s="24">
        <f t="shared" si="37"/>
        <v>3.7306447730858718E-3</v>
      </c>
      <c r="G46" s="23">
        <f t="shared" si="38"/>
        <v>1.1869541549312442E-2</v>
      </c>
      <c r="H46" s="37">
        <f t="shared" si="39"/>
        <v>4.4281043139868039E-5</v>
      </c>
      <c r="I46" s="24">
        <f t="shared" si="35"/>
        <v>1.555590527925832E-2</v>
      </c>
      <c r="J46" s="23">
        <f t="shared" si="40"/>
        <v>0.98444409472074168</v>
      </c>
      <c r="K46" s="24">
        <f t="shared" si="41"/>
        <v>3.686363729946004E-3</v>
      </c>
      <c r="L46" s="24">
        <f t="shared" si="42"/>
        <v>1.1825260506172575E-2</v>
      </c>
      <c r="M46" s="23">
        <f t="shared" si="43"/>
        <v>1.5511624236118579E-2</v>
      </c>
      <c r="N46" s="46">
        <f t="shared" si="14"/>
        <v>35.942556093386465</v>
      </c>
      <c r="O46" s="46">
        <f t="shared" si="15"/>
        <v>152.65920265393797</v>
      </c>
      <c r="P46" s="202">
        <f t="shared" si="4"/>
        <v>1.470863530607333E-3</v>
      </c>
      <c r="Q46" s="28">
        <f t="shared" si="5"/>
        <v>4.2247520768739196E-3</v>
      </c>
      <c r="R46" s="28">
        <f t="shared" si="6"/>
        <v>2.7005491287354063E-5</v>
      </c>
      <c r="S46" s="29">
        <f t="shared" si="36"/>
        <v>5.6686101161937952E-3</v>
      </c>
      <c r="T46" s="210">
        <f>IF(Tax!D$6,VLOOKUP(INT(B46),tax_tbl,2,TRUE),0)</f>
        <v>0</v>
      </c>
    </row>
    <row r="47" spans="1:20" x14ac:dyDescent="0.35">
      <c r="A47" s="66">
        <f t="shared" si="16"/>
        <v>38</v>
      </c>
      <c r="B47" s="45">
        <f t="shared" si="17"/>
        <v>103</v>
      </c>
      <c r="C47" s="59">
        <f t="shared" si="18"/>
        <v>103</v>
      </c>
      <c r="D47" s="36">
        <f t="shared" si="33"/>
        <v>169</v>
      </c>
      <c r="E47" s="22">
        <f t="shared" si="34"/>
        <v>646</v>
      </c>
      <c r="F47" s="24">
        <f t="shared" si="37"/>
        <v>2.2597812424785388E-3</v>
      </c>
      <c r="G47" s="23">
        <f t="shared" si="38"/>
        <v>7.6447894724385223E-3</v>
      </c>
      <c r="H47" s="37">
        <f t="shared" si="39"/>
        <v>1.7275551852513976E-5</v>
      </c>
      <c r="I47" s="24">
        <f t="shared" si="35"/>
        <v>9.8872951630645245E-3</v>
      </c>
      <c r="J47" s="23">
        <f t="shared" si="40"/>
        <v>0.99011270483693548</v>
      </c>
      <c r="K47" s="24">
        <f t="shared" si="41"/>
        <v>2.2425056906260248E-3</v>
      </c>
      <c r="L47" s="24">
        <f t="shared" si="42"/>
        <v>7.6275139205860083E-3</v>
      </c>
      <c r="M47" s="23">
        <f t="shared" si="43"/>
        <v>9.8700196112120331E-3</v>
      </c>
      <c r="N47" s="46">
        <f t="shared" si="14"/>
        <v>21.501350520150829</v>
      </c>
      <c r="O47" s="46">
        <f t="shared" si="15"/>
        <v>95.772351648549105</v>
      </c>
      <c r="P47" s="202">
        <f t="shared" si="4"/>
        <v>9.3600406493193921E-4</v>
      </c>
      <c r="Q47" s="28">
        <f t="shared" si="5"/>
        <v>2.8875056211687296E-3</v>
      </c>
      <c r="R47" s="28">
        <f t="shared" si="6"/>
        <v>1.0977968063092033E-5</v>
      </c>
      <c r="S47" s="29">
        <f t="shared" si="36"/>
        <v>3.8125317180375262E-3</v>
      </c>
      <c r="T47" s="210">
        <f>IF(Tax!D$6,VLOOKUP(INT(B47),tax_tbl,2,TRUE),0)</f>
        <v>0</v>
      </c>
    </row>
    <row r="48" spans="1:20" x14ac:dyDescent="0.35">
      <c r="A48" s="66">
        <f t="shared" si="16"/>
        <v>39</v>
      </c>
      <c r="B48" s="45">
        <f t="shared" si="17"/>
        <v>104</v>
      </c>
      <c r="C48" s="59">
        <f t="shared" si="18"/>
        <v>104</v>
      </c>
      <c r="D48" s="36">
        <f t="shared" si="33"/>
        <v>99</v>
      </c>
      <c r="E48" s="22">
        <f t="shared" si="34"/>
        <v>402</v>
      </c>
      <c r="F48" s="24">
        <f t="shared" si="37"/>
        <v>1.3237771775465995E-3</v>
      </c>
      <c r="G48" s="23">
        <f t="shared" si="38"/>
        <v>4.7572838512697927E-3</v>
      </c>
      <c r="H48" s="37">
        <f t="shared" si="39"/>
        <v>6.2975837894219436E-6</v>
      </c>
      <c r="I48" s="24">
        <f t="shared" si="35"/>
        <v>6.0747634450269983E-3</v>
      </c>
      <c r="J48" s="23">
        <f t="shared" si="40"/>
        <v>0.993925236554973</v>
      </c>
      <c r="K48" s="24">
        <f t="shared" si="41"/>
        <v>1.3174795937571776E-3</v>
      </c>
      <c r="L48" s="24">
        <f t="shared" si="42"/>
        <v>4.7509862674803708E-3</v>
      </c>
      <c r="M48" s="23">
        <f t="shared" si="43"/>
        <v>6.0684658612375486E-3</v>
      </c>
      <c r="N48" s="46">
        <f t="shared" si="14"/>
        <v>12.435482576952904</v>
      </c>
      <c r="O48" s="46">
        <f t="shared" si="15"/>
        <v>58.040607662104073</v>
      </c>
      <c r="P48" s="202">
        <f t="shared" si="4"/>
        <v>5.7497392560104828E-4</v>
      </c>
      <c r="Q48" s="28">
        <f t="shared" si="5"/>
        <v>1.9052803483941209E-3</v>
      </c>
      <c r="R48" s="28">
        <f t="shared" si="6"/>
        <v>4.1619942919085367E-6</v>
      </c>
      <c r="S48" s="29">
        <f t="shared" si="36"/>
        <v>2.4760922797032459E-3</v>
      </c>
      <c r="T48" s="210">
        <f>IF(Tax!D$6,VLOOKUP(INT(B48),tax_tbl,2,TRUE),0)</f>
        <v>0</v>
      </c>
    </row>
    <row r="49" spans="1:20" x14ac:dyDescent="0.35">
      <c r="A49" s="66">
        <f t="shared" si="16"/>
        <v>40</v>
      </c>
      <c r="B49" s="45">
        <f t="shared" si="17"/>
        <v>105</v>
      </c>
      <c r="C49" s="59">
        <f t="shared" si="18"/>
        <v>105</v>
      </c>
      <c r="D49" s="36">
        <f t="shared" si="33"/>
        <v>56</v>
      </c>
      <c r="E49" s="22">
        <f t="shared" si="34"/>
        <v>241</v>
      </c>
      <c r="F49" s="24">
        <f t="shared" si="37"/>
        <v>7.4880325194555126E-4</v>
      </c>
      <c r="G49" s="23">
        <f t="shared" si="38"/>
        <v>2.8520035028756717E-3</v>
      </c>
      <c r="H49" s="37">
        <f t="shared" si="39"/>
        <v>2.1355894975134064E-6</v>
      </c>
      <c r="I49" s="24">
        <f t="shared" si="35"/>
        <v>3.5986711653237524E-3</v>
      </c>
      <c r="J49" s="23">
        <f t="shared" si="40"/>
        <v>0.99640132883467625</v>
      </c>
      <c r="K49" s="24">
        <f t="shared" si="41"/>
        <v>7.4666766244803784E-4</v>
      </c>
      <c r="L49" s="24">
        <f t="shared" si="42"/>
        <v>2.8498679133781581E-3</v>
      </c>
      <c r="M49" s="23">
        <f t="shared" si="43"/>
        <v>3.5965355758261958E-3</v>
      </c>
      <c r="N49" s="46">
        <f t="shared" si="14"/>
        <v>6.8996871072125794</v>
      </c>
      <c r="O49" s="46">
        <f t="shared" si="15"/>
        <v>33.864524340673412</v>
      </c>
      <c r="P49" s="202">
        <f t="shared" ref="P49:P58" si="44">F49-F50</f>
        <v>3.4765865268900591E-4</v>
      </c>
      <c r="Q49" s="28">
        <f t="shared" ref="Q49:Q58" si="45">G49-G50</f>
        <v>1.2070720219639773E-3</v>
      </c>
      <c r="R49" s="28">
        <f t="shared" ref="R49:R58" si="46">H49-H50</f>
        <v>1.475734117798609E-6</v>
      </c>
      <c r="S49" s="29">
        <f t="shared" si="36"/>
        <v>1.5532549405351537E-3</v>
      </c>
      <c r="T49" s="210">
        <f>IF(Tax!D$6,VLOOKUP(INT(B49),tax_tbl,2,TRUE),0)</f>
        <v>0</v>
      </c>
    </row>
    <row r="50" spans="1:20" x14ac:dyDescent="0.35">
      <c r="A50" s="66">
        <f t="shared" si="16"/>
        <v>41</v>
      </c>
      <c r="B50" s="45">
        <f t="shared" si="17"/>
        <v>106</v>
      </c>
      <c r="C50" s="59">
        <f t="shared" si="18"/>
        <v>106</v>
      </c>
      <c r="D50" s="36">
        <f t="shared" si="33"/>
        <v>30</v>
      </c>
      <c r="E50" s="22">
        <f t="shared" si="34"/>
        <v>139</v>
      </c>
      <c r="F50" s="24">
        <f t="shared" si="37"/>
        <v>4.0114459925654535E-4</v>
      </c>
      <c r="G50" s="23">
        <f t="shared" si="38"/>
        <v>1.6449314809116944E-3</v>
      </c>
      <c r="H50" s="37">
        <f t="shared" si="39"/>
        <v>6.5985537971479739E-7</v>
      </c>
      <c r="I50" s="24">
        <f t="shared" si="35"/>
        <v>2.0454162247885987E-3</v>
      </c>
      <c r="J50" s="23">
        <f t="shared" si="40"/>
        <v>0.9979545837752114</v>
      </c>
      <c r="K50" s="24">
        <f t="shared" si="41"/>
        <v>4.0048474387683057E-4</v>
      </c>
      <c r="L50" s="24">
        <f t="shared" si="42"/>
        <v>1.6442716255319796E-3</v>
      </c>
      <c r="M50" s="23">
        <f t="shared" si="43"/>
        <v>2.04475636940881E-3</v>
      </c>
      <c r="N50" s="46">
        <f t="shared" si="14"/>
        <v>3.6905303131602172</v>
      </c>
      <c r="O50" s="46">
        <f t="shared" si="15"/>
        <v>19.022316583011385</v>
      </c>
      <c r="P50" s="202">
        <f t="shared" si="44"/>
        <v>1.8720081298638784E-4</v>
      </c>
      <c r="Q50" s="28">
        <f t="shared" si="45"/>
        <v>7.3371044472320189E-4</v>
      </c>
      <c r="R50" s="28">
        <f t="shared" si="46"/>
        <v>4.6490530110361505E-7</v>
      </c>
      <c r="S50" s="29">
        <f t="shared" si="36"/>
        <v>9.2044635240862149E-4</v>
      </c>
      <c r="T50" s="210">
        <f>IF(Tax!D$6,VLOOKUP(INT(B50),tax_tbl,2,TRUE),0)</f>
        <v>0</v>
      </c>
    </row>
    <row r="51" spans="1:20" x14ac:dyDescent="0.35">
      <c r="A51" s="66">
        <f t="shared" si="16"/>
        <v>42</v>
      </c>
      <c r="B51" s="45">
        <f t="shared" si="17"/>
        <v>107</v>
      </c>
      <c r="C51" s="59">
        <f t="shared" si="18"/>
        <v>107</v>
      </c>
      <c r="D51" s="36">
        <f t="shared" si="33"/>
        <v>16</v>
      </c>
      <c r="E51" s="22">
        <f t="shared" si="34"/>
        <v>77</v>
      </c>
      <c r="F51" s="24">
        <f t="shared" ref="F51:F58" si="47">D51/D$8</f>
        <v>2.1394378627015751E-4</v>
      </c>
      <c r="G51" s="23">
        <f t="shared" ref="G51:G58" si="48">E51/E$8</f>
        <v>9.1122103618849256E-4</v>
      </c>
      <c r="H51" s="37">
        <f t="shared" ref="H51:H58" si="49">F51*G51</f>
        <v>1.9495007861118231E-7</v>
      </c>
      <c r="I51" s="24">
        <f t="shared" si="35"/>
        <v>1.1249698723799773E-3</v>
      </c>
      <c r="J51" s="23">
        <f t="shared" ref="J51:J58" si="50">(1-F51)*(1-G51)</f>
        <v>0.99887503012762002</v>
      </c>
      <c r="K51" s="24">
        <f t="shared" ref="K51:K58" si="51">F51*(1-G51)</f>
        <v>2.1374883619154633E-4</v>
      </c>
      <c r="L51" s="24">
        <f t="shared" ref="L51:L58" si="52">(1-F51)*G51</f>
        <v>9.1102608610988138E-4</v>
      </c>
      <c r="M51" s="23">
        <f t="shared" ref="M51:M58" si="53">K51+L51</f>
        <v>1.1247749223014278E-3</v>
      </c>
      <c r="N51" s="46">
        <f t="shared" si="14"/>
        <v>1.9254940764314175</v>
      </c>
      <c r="O51" s="46">
        <f t="shared" si="15"/>
        <v>10.231516238231029</v>
      </c>
      <c r="P51" s="202">
        <f t="shared" si="44"/>
        <v>1.0697189313507876E-4</v>
      </c>
      <c r="Q51" s="28">
        <f t="shared" si="45"/>
        <v>4.378594589477172E-4</v>
      </c>
      <c r="R51" s="28">
        <f t="shared" si="46"/>
        <v>1.4431369455632976E-7</v>
      </c>
      <c r="S51" s="29">
        <f t="shared" si="36"/>
        <v>5.4468703838816968E-4</v>
      </c>
      <c r="T51" s="210">
        <f>IF(Tax!D$6,VLOOKUP(INT(B51),tax_tbl,2,TRUE),0)</f>
        <v>0</v>
      </c>
    </row>
    <row r="52" spans="1:20" x14ac:dyDescent="0.35">
      <c r="A52" s="66">
        <f t="shared" si="16"/>
        <v>43</v>
      </c>
      <c r="B52" s="45">
        <f t="shared" si="17"/>
        <v>108</v>
      </c>
      <c r="C52" s="59">
        <f t="shared" si="18"/>
        <v>108</v>
      </c>
      <c r="D52" s="36">
        <f t="shared" si="33"/>
        <v>8</v>
      </c>
      <c r="E52" s="22">
        <f t="shared" si="34"/>
        <v>40</v>
      </c>
      <c r="F52" s="24">
        <f t="shared" si="47"/>
        <v>1.0697189313507876E-4</v>
      </c>
      <c r="G52" s="23">
        <f t="shared" si="48"/>
        <v>4.7336157724077536E-4</v>
      </c>
      <c r="H52" s="37">
        <f t="shared" si="49"/>
        <v>5.0636384054852551E-8</v>
      </c>
      <c r="I52" s="24">
        <f t="shared" si="35"/>
        <v>5.8028283399180758E-4</v>
      </c>
      <c r="J52" s="23">
        <f t="shared" si="50"/>
        <v>0.99941971716600819</v>
      </c>
      <c r="K52" s="24">
        <f t="shared" si="51"/>
        <v>1.069212567510239E-4</v>
      </c>
      <c r="L52" s="24">
        <f t="shared" si="52"/>
        <v>4.733109408567205E-4</v>
      </c>
      <c r="M52" s="23">
        <f t="shared" si="53"/>
        <v>5.8023219760774437E-4</v>
      </c>
      <c r="N52" s="46">
        <f t="shared" si="14"/>
        <v>0.96274703821570873</v>
      </c>
      <c r="O52" s="46">
        <f t="shared" si="15"/>
        <v>5.2226214605022765</v>
      </c>
      <c r="P52" s="202">
        <f t="shared" si="44"/>
        <v>5.3485946567539378E-5</v>
      </c>
      <c r="Q52" s="28">
        <f t="shared" si="45"/>
        <v>2.3668078862038768E-4</v>
      </c>
      <c r="R52" s="28">
        <f t="shared" si="46"/>
        <v>3.7977288041139413E-8</v>
      </c>
      <c r="S52" s="29">
        <f t="shared" si="36"/>
        <v>2.9012875789991011E-4</v>
      </c>
      <c r="T52" s="210">
        <f>IF(Tax!D$6,VLOOKUP(INT(B52),tax_tbl,2,TRUE),0)</f>
        <v>0</v>
      </c>
    </row>
    <row r="53" spans="1:20" x14ac:dyDescent="0.35">
      <c r="A53" s="66">
        <f t="shared" si="16"/>
        <v>44</v>
      </c>
      <c r="B53" s="45">
        <f t="shared" si="17"/>
        <v>109</v>
      </c>
      <c r="C53" s="59">
        <f t="shared" si="18"/>
        <v>109</v>
      </c>
      <c r="D53" s="36">
        <f t="shared" si="33"/>
        <v>4</v>
      </c>
      <c r="E53" s="22">
        <f t="shared" si="34"/>
        <v>20</v>
      </c>
      <c r="F53" s="24">
        <f t="shared" si="47"/>
        <v>5.3485946567539378E-5</v>
      </c>
      <c r="G53" s="23">
        <f t="shared" si="48"/>
        <v>2.3668078862038768E-4</v>
      </c>
      <c r="H53" s="37">
        <f t="shared" si="49"/>
        <v>1.2659096013713138E-8</v>
      </c>
      <c r="I53" s="24">
        <f t="shared" si="35"/>
        <v>2.9015407609189747E-4</v>
      </c>
      <c r="J53" s="23">
        <f t="shared" si="50"/>
        <v>0.9997098459239081</v>
      </c>
      <c r="K53" s="24">
        <f t="shared" si="51"/>
        <v>5.3473287471525664E-5</v>
      </c>
      <c r="L53" s="24">
        <f t="shared" si="52"/>
        <v>2.3666812952437396E-4</v>
      </c>
      <c r="M53" s="23">
        <f t="shared" si="53"/>
        <v>2.9014141699589962E-4</v>
      </c>
      <c r="N53" s="46">
        <f t="shared" si="14"/>
        <v>0.48137351910785436</v>
      </c>
      <c r="O53" s="46">
        <f t="shared" si="15"/>
        <v>2.5404033357495264</v>
      </c>
      <c r="P53" s="202">
        <f t="shared" si="44"/>
        <v>2.6742973283769689E-5</v>
      </c>
      <c r="Q53" s="28">
        <f t="shared" si="45"/>
        <v>1.3017443374121324E-4</v>
      </c>
      <c r="R53" s="28">
        <f t="shared" si="46"/>
        <v>9.8107994106276826E-9</v>
      </c>
      <c r="S53" s="29">
        <f t="shared" si="36"/>
        <v>1.5690759622555284E-4</v>
      </c>
      <c r="T53" s="210">
        <f>IF(Tax!D$6,VLOOKUP(INT(B53),tax_tbl,2,TRUE),0)</f>
        <v>0</v>
      </c>
    </row>
    <row r="54" spans="1:20" x14ac:dyDescent="0.35">
      <c r="A54" s="66">
        <f t="shared" si="16"/>
        <v>45</v>
      </c>
      <c r="B54" s="45">
        <f t="shared" si="17"/>
        <v>110</v>
      </c>
      <c r="C54" s="59">
        <f t="shared" si="18"/>
        <v>110</v>
      </c>
      <c r="D54" s="36">
        <f t="shared" si="33"/>
        <v>2</v>
      </c>
      <c r="E54" s="22">
        <f t="shared" si="34"/>
        <v>9</v>
      </c>
      <c r="F54" s="24">
        <f t="shared" si="47"/>
        <v>2.6742973283769689E-5</v>
      </c>
      <c r="G54" s="23">
        <f t="shared" si="48"/>
        <v>1.0650635487917445E-4</v>
      </c>
      <c r="H54" s="37">
        <f t="shared" si="49"/>
        <v>2.848296603085456E-9</v>
      </c>
      <c r="I54" s="24">
        <f t="shared" si="35"/>
        <v>1.3324647986634464E-4</v>
      </c>
      <c r="J54" s="23">
        <f t="shared" si="50"/>
        <v>0.99986675352013366</v>
      </c>
      <c r="K54" s="24">
        <f t="shared" si="51"/>
        <v>2.6740124987166604E-5</v>
      </c>
      <c r="L54" s="24">
        <f t="shared" si="52"/>
        <v>1.0650350658257138E-4</v>
      </c>
      <c r="M54" s="23">
        <f t="shared" si="53"/>
        <v>1.3324363156973798E-4</v>
      </c>
      <c r="N54" s="46">
        <f t="shared" si="14"/>
        <v>0.24068675955392718</v>
      </c>
      <c r="O54" s="46">
        <f t="shared" si="15"/>
        <v>1.1637209476650163</v>
      </c>
      <c r="P54" s="202">
        <f t="shared" si="44"/>
        <v>1.3371486641884844E-5</v>
      </c>
      <c r="Q54" s="28">
        <f t="shared" si="45"/>
        <v>5.917019715509692E-5</v>
      </c>
      <c r="R54" s="28">
        <f t="shared" si="46"/>
        <v>2.2153418023997991E-9</v>
      </c>
      <c r="S54" s="29">
        <f t="shared" si="36"/>
        <v>7.2539468455090628E-5</v>
      </c>
      <c r="T54" s="210">
        <f>IF(Tax!D$6,VLOOKUP(INT(B54),tax_tbl,2,TRUE),0)</f>
        <v>0</v>
      </c>
    </row>
    <row r="55" spans="1:20" x14ac:dyDescent="0.35">
      <c r="A55" s="66">
        <f t="shared" si="16"/>
        <v>46</v>
      </c>
      <c r="B55" s="45">
        <f t="shared" si="17"/>
        <v>111</v>
      </c>
      <c r="C55" s="59">
        <f t="shared" si="18"/>
        <v>111</v>
      </c>
      <c r="D55" s="36">
        <f t="shared" si="33"/>
        <v>1</v>
      </c>
      <c r="E55" s="22">
        <f t="shared" si="34"/>
        <v>4</v>
      </c>
      <c r="F55" s="24">
        <f t="shared" si="47"/>
        <v>1.3371486641884844E-5</v>
      </c>
      <c r="G55" s="23">
        <f t="shared" si="48"/>
        <v>4.7336157724077534E-5</v>
      </c>
      <c r="H55" s="37">
        <f t="shared" si="49"/>
        <v>6.3295480068565689E-10</v>
      </c>
      <c r="I55" s="24">
        <f t="shared" si="35"/>
        <v>6.0707011411254008E-5</v>
      </c>
      <c r="J55" s="23">
        <f t="shared" si="50"/>
        <v>0.99993929298858875</v>
      </c>
      <c r="K55" s="24">
        <f t="shared" si="51"/>
        <v>1.3370853687084157E-5</v>
      </c>
      <c r="L55" s="24">
        <f t="shared" si="52"/>
        <v>4.7335524769276847E-5</v>
      </c>
      <c r="M55" s="23">
        <f t="shared" si="53"/>
        <v>6.0706378456361001E-5</v>
      </c>
      <c r="N55" s="46">
        <f t="shared" si="14"/>
        <v>8.0228919851309061E-2</v>
      </c>
      <c r="O55" s="46">
        <f t="shared" si="15"/>
        <v>0.50625054163920269</v>
      </c>
      <c r="P55" s="202">
        <f t="shared" si="44"/>
        <v>1.3371486641884844E-5</v>
      </c>
      <c r="Q55" s="28">
        <f t="shared" si="45"/>
        <v>2.3668078862038767E-5</v>
      </c>
      <c r="R55" s="28">
        <f t="shared" si="46"/>
        <v>6.3295480068565689E-10</v>
      </c>
      <c r="S55" s="29">
        <f t="shared" si="36"/>
        <v>3.7038932549249282E-5</v>
      </c>
      <c r="T55" s="210">
        <f>IF(Tax!D$6,VLOOKUP(INT(B55),tax_tbl,2,TRUE),0)</f>
        <v>0</v>
      </c>
    </row>
    <row r="56" spans="1:20" x14ac:dyDescent="0.35">
      <c r="A56" s="66">
        <f t="shared" si="16"/>
        <v>47</v>
      </c>
      <c r="B56" s="45">
        <f t="shared" si="17"/>
        <v>112</v>
      </c>
      <c r="C56" s="59">
        <f t="shared" si="18"/>
        <v>112</v>
      </c>
      <c r="D56" s="36">
        <f t="shared" si="33"/>
        <v>0</v>
      </c>
      <c r="E56" s="22">
        <f t="shared" si="34"/>
        <v>2</v>
      </c>
      <c r="F56" s="24">
        <f t="shared" si="47"/>
        <v>0</v>
      </c>
      <c r="G56" s="23">
        <f t="shared" si="48"/>
        <v>2.3668078862038767E-5</v>
      </c>
      <c r="H56" s="37">
        <f t="shared" si="49"/>
        <v>0</v>
      </c>
      <c r="I56" s="24">
        <f t="shared" si="35"/>
        <v>2.3668078862004727E-5</v>
      </c>
      <c r="J56" s="23">
        <f t="shared" si="50"/>
        <v>0.999976331921138</v>
      </c>
      <c r="K56" s="24">
        <f t="shared" si="51"/>
        <v>0</v>
      </c>
      <c r="L56" s="24">
        <f t="shared" si="52"/>
        <v>2.3668078862038767E-5</v>
      </c>
      <c r="M56" s="23">
        <f t="shared" si="53"/>
        <v>2.3668078862038767E-5</v>
      </c>
      <c r="N56" s="46">
        <f t="shared" si="14"/>
        <v>0</v>
      </c>
      <c r="O56" s="46">
        <f t="shared" si="15"/>
        <v>0.21301270975834888</v>
      </c>
      <c r="P56" s="202">
        <f t="shared" si="44"/>
        <v>0</v>
      </c>
      <c r="Q56" s="28">
        <f t="shared" si="45"/>
        <v>1.1834039431019384E-5</v>
      </c>
      <c r="R56" s="28">
        <f t="shared" si="46"/>
        <v>0</v>
      </c>
      <c r="S56" s="29">
        <f t="shared" si="36"/>
        <v>1.1834039430946852E-5</v>
      </c>
      <c r="T56" s="210">
        <f>IF(Tax!D$6,VLOOKUP(INT(B56),tax_tbl,2,TRUE),0)</f>
        <v>0</v>
      </c>
    </row>
    <row r="57" spans="1:20" x14ac:dyDescent="0.35">
      <c r="A57" s="66">
        <f t="shared" si="16"/>
        <v>48</v>
      </c>
      <c r="B57" s="45">
        <f t="shared" si="17"/>
        <v>113</v>
      </c>
      <c r="C57" s="59">
        <f t="shared" si="18"/>
        <v>113</v>
      </c>
      <c r="D57" s="36">
        <f t="shared" si="33"/>
        <v>0</v>
      </c>
      <c r="E57" s="22">
        <f t="shared" si="34"/>
        <v>1</v>
      </c>
      <c r="F57" s="24">
        <f t="shared" si="47"/>
        <v>0</v>
      </c>
      <c r="G57" s="23">
        <f t="shared" si="48"/>
        <v>1.1834039431019384E-5</v>
      </c>
      <c r="H57" s="37">
        <f t="shared" si="49"/>
        <v>0</v>
      </c>
      <c r="I57" s="24">
        <f t="shared" si="35"/>
        <v>1.1834039431057874E-5</v>
      </c>
      <c r="J57" s="23">
        <f t="shared" si="50"/>
        <v>0.99998816596056894</v>
      </c>
      <c r="K57" s="24">
        <f t="shared" si="51"/>
        <v>0</v>
      </c>
      <c r="L57" s="24">
        <f t="shared" si="52"/>
        <v>1.1834039431019384E-5</v>
      </c>
      <c r="M57" s="23">
        <f t="shared" si="53"/>
        <v>1.1834039431019384E-5</v>
      </c>
      <c r="N57" s="46">
        <f t="shared" si="14"/>
        <v>0</v>
      </c>
      <c r="O57" s="46">
        <f t="shared" si="15"/>
        <v>7.1004236586116307E-2</v>
      </c>
      <c r="P57" s="202">
        <f t="shared" si="44"/>
        <v>0</v>
      </c>
      <c r="Q57" s="28">
        <f t="shared" si="45"/>
        <v>1.1834039431019384E-5</v>
      </c>
      <c r="R57" s="28">
        <f t="shared" si="46"/>
        <v>0</v>
      </c>
      <c r="S57" s="29">
        <f t="shared" si="36"/>
        <v>1.1834039431057874E-5</v>
      </c>
      <c r="T57" s="210">
        <f>IF(Tax!D$6,VLOOKUP(INT(B57),tax_tbl,2,TRUE),0)</f>
        <v>0</v>
      </c>
    </row>
    <row r="58" spans="1:20" x14ac:dyDescent="0.35">
      <c r="A58" s="66">
        <f t="shared" si="16"/>
        <v>49</v>
      </c>
      <c r="B58" s="45">
        <f t="shared" si="17"/>
        <v>114</v>
      </c>
      <c r="C58" s="59">
        <f t="shared" si="18"/>
        <v>114</v>
      </c>
      <c r="D58" s="36">
        <f t="shared" si="33"/>
        <v>0</v>
      </c>
      <c r="E58" s="22">
        <f t="shared" si="34"/>
        <v>0</v>
      </c>
      <c r="F58" s="24">
        <f t="shared" si="47"/>
        <v>0</v>
      </c>
      <c r="G58" s="23">
        <f t="shared" si="48"/>
        <v>0</v>
      </c>
      <c r="H58" s="37">
        <f t="shared" si="49"/>
        <v>0</v>
      </c>
      <c r="I58" s="24">
        <f t="shared" si="35"/>
        <v>0</v>
      </c>
      <c r="J58" s="23">
        <f t="shared" si="50"/>
        <v>1</v>
      </c>
      <c r="K58" s="24">
        <f t="shared" si="51"/>
        <v>0</v>
      </c>
      <c r="L58" s="24">
        <f t="shared" si="52"/>
        <v>0</v>
      </c>
      <c r="M58" s="23">
        <f t="shared" si="53"/>
        <v>0</v>
      </c>
      <c r="N58" s="46">
        <f t="shared" si="14"/>
        <v>0</v>
      </c>
      <c r="O58" s="46">
        <f t="shared" si="15"/>
        <v>0</v>
      </c>
      <c r="P58" s="202">
        <f t="shared" si="44"/>
        <v>0</v>
      </c>
      <c r="Q58" s="28">
        <f t="shared" si="45"/>
        <v>0</v>
      </c>
      <c r="R58" s="28">
        <f t="shared" si="46"/>
        <v>0</v>
      </c>
      <c r="S58" s="29">
        <f t="shared" si="36"/>
        <v>0</v>
      </c>
      <c r="T58" s="210">
        <f>IF(Tax!D$6,VLOOKUP(INT(B58),tax_tbl,2,TRUE),0)</f>
        <v>0</v>
      </c>
    </row>
    <row r="59" spans="1:20" x14ac:dyDescent="0.35">
      <c r="A59" s="66">
        <f t="shared" si="16"/>
        <v>50</v>
      </c>
      <c r="B59" s="45">
        <f t="shared" si="17"/>
        <v>115</v>
      </c>
      <c r="C59" s="59">
        <f t="shared" si="18"/>
        <v>115</v>
      </c>
      <c r="D59" s="36">
        <f t="shared" si="33"/>
        <v>0</v>
      </c>
      <c r="E59" s="22">
        <f t="shared" si="34"/>
        <v>0</v>
      </c>
      <c r="F59" s="24">
        <f t="shared" ref="F59:F73" si="54">D59/D$8</f>
        <v>0</v>
      </c>
      <c r="G59" s="23">
        <f t="shared" ref="G59:G73" si="55">E59/E$8</f>
        <v>0</v>
      </c>
      <c r="H59" s="37">
        <f t="shared" ref="H59:H73" si="56">F59*G59</f>
        <v>0</v>
      </c>
      <c r="I59" s="24">
        <f t="shared" si="35"/>
        <v>0</v>
      </c>
      <c r="J59" s="23">
        <f t="shared" ref="J59:J73" si="57">(1-F59)*(1-G59)</f>
        <v>1</v>
      </c>
      <c r="K59" s="24">
        <f t="shared" ref="K59:K73" si="58">F59*(1-G59)</f>
        <v>0</v>
      </c>
      <c r="L59" s="24">
        <f t="shared" ref="L59:L73" si="59">(1-F59)*G59</f>
        <v>0</v>
      </c>
      <c r="M59" s="23">
        <f t="shared" ref="M59:M73" si="60">K59+L59</f>
        <v>0</v>
      </c>
      <c r="N59" s="46">
        <f t="shared" si="14"/>
        <v>0</v>
      </c>
      <c r="O59" s="46">
        <f t="shared" si="15"/>
        <v>0</v>
      </c>
      <c r="P59" s="202">
        <f t="shared" ref="P59:P73" si="61">F59-F60</f>
        <v>0</v>
      </c>
      <c r="Q59" s="28">
        <f t="shared" ref="Q59:Q73" si="62">G59-G60</f>
        <v>0</v>
      </c>
      <c r="R59" s="28">
        <f t="shared" ref="R59:R73" si="63">H59-H60</f>
        <v>0</v>
      </c>
      <c r="S59" s="29">
        <f t="shared" si="36"/>
        <v>0</v>
      </c>
      <c r="T59" s="210">
        <f>IF(Tax!D$6,VLOOKUP(INT(B59),tax_tbl,2,TRUE),0)</f>
        <v>0</v>
      </c>
    </row>
    <row r="60" spans="1:20" x14ac:dyDescent="0.35">
      <c r="A60" s="66">
        <f t="shared" si="16"/>
        <v>51</v>
      </c>
      <c r="B60" s="45">
        <f t="shared" si="17"/>
        <v>116</v>
      </c>
      <c r="C60" s="59">
        <f t="shared" si="18"/>
        <v>116</v>
      </c>
      <c r="D60" s="36">
        <f t="shared" si="33"/>
        <v>0</v>
      </c>
      <c r="E60" s="22">
        <f t="shared" si="34"/>
        <v>0</v>
      </c>
      <c r="F60" s="24">
        <f t="shared" si="54"/>
        <v>0</v>
      </c>
      <c r="G60" s="23">
        <f t="shared" si="55"/>
        <v>0</v>
      </c>
      <c r="H60" s="37">
        <f t="shared" si="56"/>
        <v>0</v>
      </c>
      <c r="I60" s="24">
        <f t="shared" si="35"/>
        <v>0</v>
      </c>
      <c r="J60" s="23">
        <f t="shared" si="57"/>
        <v>1</v>
      </c>
      <c r="K60" s="24">
        <f t="shared" si="58"/>
        <v>0</v>
      </c>
      <c r="L60" s="24">
        <f t="shared" si="59"/>
        <v>0</v>
      </c>
      <c r="M60" s="23">
        <f t="shared" si="60"/>
        <v>0</v>
      </c>
      <c r="N60" s="46">
        <f t="shared" si="14"/>
        <v>0</v>
      </c>
      <c r="O60" s="46">
        <f t="shared" si="15"/>
        <v>0</v>
      </c>
      <c r="P60" s="202">
        <f t="shared" si="61"/>
        <v>0</v>
      </c>
      <c r="Q60" s="28">
        <f t="shared" si="62"/>
        <v>0</v>
      </c>
      <c r="R60" s="28">
        <f t="shared" si="63"/>
        <v>0</v>
      </c>
      <c r="S60" s="29">
        <f t="shared" si="36"/>
        <v>0</v>
      </c>
      <c r="T60" s="210">
        <f>IF(Tax!D$6,VLOOKUP(INT(B60),tax_tbl,2,TRUE),0)</f>
        <v>0</v>
      </c>
    </row>
    <row r="61" spans="1:20" x14ac:dyDescent="0.35">
      <c r="A61" s="66">
        <f t="shared" si="16"/>
        <v>52</v>
      </c>
      <c r="B61" s="45">
        <f t="shared" si="17"/>
        <v>117</v>
      </c>
      <c r="C61" s="59">
        <f t="shared" si="18"/>
        <v>117</v>
      </c>
      <c r="D61" s="36">
        <f t="shared" si="33"/>
        <v>0</v>
      </c>
      <c r="E61" s="22">
        <f t="shared" si="34"/>
        <v>0</v>
      </c>
      <c r="F61" s="24">
        <f t="shared" si="54"/>
        <v>0</v>
      </c>
      <c r="G61" s="23">
        <f t="shared" si="55"/>
        <v>0</v>
      </c>
      <c r="H61" s="37">
        <f t="shared" si="56"/>
        <v>0</v>
      </c>
      <c r="I61" s="24">
        <f t="shared" si="35"/>
        <v>0</v>
      </c>
      <c r="J61" s="23">
        <f t="shared" si="57"/>
        <v>1</v>
      </c>
      <c r="K61" s="24">
        <f t="shared" si="58"/>
        <v>0</v>
      </c>
      <c r="L61" s="24">
        <f t="shared" si="59"/>
        <v>0</v>
      </c>
      <c r="M61" s="23">
        <f t="shared" si="60"/>
        <v>0</v>
      </c>
      <c r="N61" s="46">
        <f t="shared" si="14"/>
        <v>0</v>
      </c>
      <c r="O61" s="46">
        <f t="shared" si="15"/>
        <v>0</v>
      </c>
      <c r="P61" s="202">
        <f t="shared" si="61"/>
        <v>0</v>
      </c>
      <c r="Q61" s="28">
        <f t="shared" si="62"/>
        <v>0</v>
      </c>
      <c r="R61" s="28">
        <f t="shared" si="63"/>
        <v>0</v>
      </c>
      <c r="S61" s="29">
        <f t="shared" si="36"/>
        <v>0</v>
      </c>
      <c r="T61" s="210">
        <f>IF(Tax!D$6,VLOOKUP(INT(B61),tax_tbl,2,TRUE),0)</f>
        <v>0</v>
      </c>
    </row>
    <row r="62" spans="1:20" x14ac:dyDescent="0.35">
      <c r="A62" s="66">
        <f t="shared" si="16"/>
        <v>53</v>
      </c>
      <c r="B62" s="45">
        <f t="shared" si="17"/>
        <v>118</v>
      </c>
      <c r="C62" s="59">
        <f t="shared" si="18"/>
        <v>118</v>
      </c>
      <c r="D62" s="36">
        <f t="shared" si="33"/>
        <v>0</v>
      </c>
      <c r="E62" s="22">
        <f t="shared" si="34"/>
        <v>0</v>
      </c>
      <c r="F62" s="24">
        <f t="shared" si="54"/>
        <v>0</v>
      </c>
      <c r="G62" s="23">
        <f t="shared" si="55"/>
        <v>0</v>
      </c>
      <c r="H62" s="37">
        <f t="shared" si="56"/>
        <v>0</v>
      </c>
      <c r="I62" s="24">
        <f t="shared" si="35"/>
        <v>0</v>
      </c>
      <c r="J62" s="23">
        <f t="shared" si="57"/>
        <v>1</v>
      </c>
      <c r="K62" s="24">
        <f t="shared" si="58"/>
        <v>0</v>
      </c>
      <c r="L62" s="24">
        <f t="shared" si="59"/>
        <v>0</v>
      </c>
      <c r="M62" s="23">
        <f t="shared" si="60"/>
        <v>0</v>
      </c>
      <c r="N62" s="46">
        <f t="shared" si="14"/>
        <v>0</v>
      </c>
      <c r="O62" s="46">
        <f t="shared" si="15"/>
        <v>0</v>
      </c>
      <c r="P62" s="202">
        <f t="shared" si="61"/>
        <v>0</v>
      </c>
      <c r="Q62" s="28">
        <f t="shared" si="62"/>
        <v>0</v>
      </c>
      <c r="R62" s="28">
        <f t="shared" si="63"/>
        <v>0</v>
      </c>
      <c r="S62" s="29">
        <f t="shared" si="36"/>
        <v>0</v>
      </c>
      <c r="T62" s="210">
        <f>IF(Tax!D$6,VLOOKUP(INT(B62),tax_tbl,2,TRUE),0)</f>
        <v>0</v>
      </c>
    </row>
    <row r="63" spans="1:20" x14ac:dyDescent="0.35">
      <c r="A63" s="66">
        <f t="shared" si="16"/>
        <v>54</v>
      </c>
      <c r="B63" s="45">
        <f t="shared" si="17"/>
        <v>119</v>
      </c>
      <c r="C63" s="59">
        <f t="shared" si="18"/>
        <v>119</v>
      </c>
      <c r="D63" s="36">
        <f t="shared" si="33"/>
        <v>0</v>
      </c>
      <c r="E63" s="22">
        <f t="shared" si="34"/>
        <v>0</v>
      </c>
      <c r="F63" s="24">
        <f t="shared" si="54"/>
        <v>0</v>
      </c>
      <c r="G63" s="23">
        <f t="shared" si="55"/>
        <v>0</v>
      </c>
      <c r="H63" s="37">
        <f t="shared" si="56"/>
        <v>0</v>
      </c>
      <c r="I63" s="24">
        <f t="shared" si="35"/>
        <v>0</v>
      </c>
      <c r="J63" s="23">
        <f t="shared" si="57"/>
        <v>1</v>
      </c>
      <c r="K63" s="24">
        <f t="shared" si="58"/>
        <v>0</v>
      </c>
      <c r="L63" s="24">
        <f t="shared" si="59"/>
        <v>0</v>
      </c>
      <c r="M63" s="23">
        <f t="shared" si="60"/>
        <v>0</v>
      </c>
      <c r="N63" s="46">
        <f t="shared" si="14"/>
        <v>0</v>
      </c>
      <c r="O63" s="46">
        <f t="shared" si="15"/>
        <v>0</v>
      </c>
      <c r="P63" s="202">
        <f t="shared" si="61"/>
        <v>0</v>
      </c>
      <c r="Q63" s="28">
        <f t="shared" si="62"/>
        <v>0</v>
      </c>
      <c r="R63" s="28">
        <f t="shared" si="63"/>
        <v>0</v>
      </c>
      <c r="S63" s="29">
        <f t="shared" si="36"/>
        <v>0</v>
      </c>
      <c r="T63" s="210">
        <f>IF(Tax!D$6,VLOOKUP(INT(B63),tax_tbl,2,TRUE),0)</f>
        <v>0</v>
      </c>
    </row>
    <row r="64" spans="1:20" x14ac:dyDescent="0.35">
      <c r="A64" s="66">
        <f t="shared" si="16"/>
        <v>55</v>
      </c>
      <c r="B64" s="45">
        <f t="shared" si="17"/>
        <v>120</v>
      </c>
      <c r="C64" s="59">
        <f t="shared" si="18"/>
        <v>120</v>
      </c>
      <c r="D64" s="36">
        <f t="shared" si="33"/>
        <v>0</v>
      </c>
      <c r="E64" s="22">
        <f t="shared" si="34"/>
        <v>0</v>
      </c>
      <c r="F64" s="24">
        <f t="shared" si="54"/>
        <v>0</v>
      </c>
      <c r="G64" s="23">
        <f t="shared" si="55"/>
        <v>0</v>
      </c>
      <c r="H64" s="37">
        <f t="shared" si="56"/>
        <v>0</v>
      </c>
      <c r="I64" s="24">
        <f t="shared" si="35"/>
        <v>0</v>
      </c>
      <c r="J64" s="23">
        <f t="shared" si="57"/>
        <v>1</v>
      </c>
      <c r="K64" s="24">
        <f t="shared" si="58"/>
        <v>0</v>
      </c>
      <c r="L64" s="24">
        <f t="shared" si="59"/>
        <v>0</v>
      </c>
      <c r="M64" s="23">
        <f t="shared" si="60"/>
        <v>0</v>
      </c>
      <c r="N64" s="46">
        <f t="shared" si="14"/>
        <v>0</v>
      </c>
      <c r="O64" s="46">
        <f t="shared" si="15"/>
        <v>0</v>
      </c>
      <c r="P64" s="202">
        <f t="shared" si="61"/>
        <v>0</v>
      </c>
      <c r="Q64" s="28">
        <f t="shared" si="62"/>
        <v>0</v>
      </c>
      <c r="R64" s="28">
        <f t="shared" si="63"/>
        <v>0</v>
      </c>
      <c r="S64" s="29">
        <f t="shared" si="36"/>
        <v>0</v>
      </c>
      <c r="T64" s="210">
        <f>IF(Tax!D$6,VLOOKUP(INT(B64),tax_tbl,2,TRUE),0)</f>
        <v>0</v>
      </c>
    </row>
    <row r="65" spans="1:20" x14ac:dyDescent="0.35">
      <c r="A65" s="66">
        <f t="shared" si="16"/>
        <v>56</v>
      </c>
      <c r="B65" s="45">
        <f t="shared" si="17"/>
        <v>121</v>
      </c>
      <c r="C65" s="59">
        <f t="shared" si="18"/>
        <v>121</v>
      </c>
      <c r="D65" s="36">
        <f t="shared" si="33"/>
        <v>0</v>
      </c>
      <c r="E65" s="22">
        <f t="shared" si="34"/>
        <v>0</v>
      </c>
      <c r="F65" s="24">
        <f t="shared" si="54"/>
        <v>0</v>
      </c>
      <c r="G65" s="23">
        <f t="shared" si="55"/>
        <v>0</v>
      </c>
      <c r="H65" s="37">
        <f t="shared" si="56"/>
        <v>0</v>
      </c>
      <c r="I65" s="24">
        <f t="shared" si="35"/>
        <v>0</v>
      </c>
      <c r="J65" s="23">
        <f t="shared" si="57"/>
        <v>1</v>
      </c>
      <c r="K65" s="24">
        <f t="shared" si="58"/>
        <v>0</v>
      </c>
      <c r="L65" s="24">
        <f t="shared" si="59"/>
        <v>0</v>
      </c>
      <c r="M65" s="23">
        <f t="shared" si="60"/>
        <v>0</v>
      </c>
      <c r="N65" s="46">
        <f t="shared" si="14"/>
        <v>0</v>
      </c>
      <c r="O65" s="46">
        <f t="shared" si="15"/>
        <v>0</v>
      </c>
      <c r="P65" s="202">
        <f t="shared" si="61"/>
        <v>0</v>
      </c>
      <c r="Q65" s="28">
        <f t="shared" si="62"/>
        <v>0</v>
      </c>
      <c r="R65" s="28">
        <f t="shared" si="63"/>
        <v>0</v>
      </c>
      <c r="S65" s="29">
        <f t="shared" si="36"/>
        <v>0</v>
      </c>
      <c r="T65" s="210">
        <f>IF(Tax!D$6,VLOOKUP(INT(B65),tax_tbl,2,TRUE),0)</f>
        <v>0</v>
      </c>
    </row>
    <row r="66" spans="1:20" x14ac:dyDescent="0.35">
      <c r="A66" s="66">
        <f t="shared" si="16"/>
        <v>57</v>
      </c>
      <c r="B66" s="45">
        <f t="shared" si="17"/>
        <v>122</v>
      </c>
      <c r="C66" s="59">
        <f t="shared" si="18"/>
        <v>122</v>
      </c>
      <c r="D66" s="36">
        <f t="shared" si="33"/>
        <v>0</v>
      </c>
      <c r="E66" s="22">
        <f t="shared" si="34"/>
        <v>0</v>
      </c>
      <c r="F66" s="24">
        <f t="shared" si="54"/>
        <v>0</v>
      </c>
      <c r="G66" s="23">
        <f t="shared" si="55"/>
        <v>0</v>
      </c>
      <c r="H66" s="37">
        <f t="shared" si="56"/>
        <v>0</v>
      </c>
      <c r="I66" s="24">
        <f t="shared" si="35"/>
        <v>0</v>
      </c>
      <c r="J66" s="23">
        <f t="shared" si="57"/>
        <v>1</v>
      </c>
      <c r="K66" s="24">
        <f t="shared" si="58"/>
        <v>0</v>
      </c>
      <c r="L66" s="24">
        <f t="shared" si="59"/>
        <v>0</v>
      </c>
      <c r="M66" s="23">
        <f t="shared" si="60"/>
        <v>0</v>
      </c>
      <c r="N66" s="46">
        <f t="shared" si="14"/>
        <v>0</v>
      </c>
      <c r="O66" s="46">
        <f t="shared" si="15"/>
        <v>0</v>
      </c>
      <c r="P66" s="202">
        <f t="shared" si="61"/>
        <v>0</v>
      </c>
      <c r="Q66" s="28">
        <f t="shared" si="62"/>
        <v>0</v>
      </c>
      <c r="R66" s="28">
        <f t="shared" si="63"/>
        <v>0</v>
      </c>
      <c r="S66" s="29">
        <f t="shared" si="36"/>
        <v>0</v>
      </c>
      <c r="T66" s="210">
        <f>IF(Tax!D$6,VLOOKUP(INT(B66),tax_tbl,2,TRUE),0)</f>
        <v>0</v>
      </c>
    </row>
    <row r="67" spans="1:20" x14ac:dyDescent="0.35">
      <c r="A67" s="66">
        <f t="shared" si="16"/>
        <v>58</v>
      </c>
      <c r="B67" s="45">
        <f t="shared" si="17"/>
        <v>123</v>
      </c>
      <c r="C67" s="59">
        <f t="shared" si="18"/>
        <v>123</v>
      </c>
      <c r="D67" s="36">
        <f t="shared" si="33"/>
        <v>0</v>
      </c>
      <c r="E67" s="22">
        <f t="shared" si="34"/>
        <v>0</v>
      </c>
      <c r="F67" s="24">
        <f t="shared" si="54"/>
        <v>0</v>
      </c>
      <c r="G67" s="23">
        <f t="shared" si="55"/>
        <v>0</v>
      </c>
      <c r="H67" s="37">
        <f t="shared" si="56"/>
        <v>0</v>
      </c>
      <c r="I67" s="24">
        <f t="shared" si="35"/>
        <v>0</v>
      </c>
      <c r="J67" s="23">
        <f t="shared" si="57"/>
        <v>1</v>
      </c>
      <c r="K67" s="24">
        <f t="shared" si="58"/>
        <v>0</v>
      </c>
      <c r="L67" s="24">
        <f t="shared" si="59"/>
        <v>0</v>
      </c>
      <c r="M67" s="23">
        <f t="shared" si="60"/>
        <v>0</v>
      </c>
      <c r="N67" s="46">
        <f t="shared" si="14"/>
        <v>0</v>
      </c>
      <c r="O67" s="46">
        <f t="shared" si="15"/>
        <v>0</v>
      </c>
      <c r="P67" s="202">
        <f t="shared" si="61"/>
        <v>0</v>
      </c>
      <c r="Q67" s="28">
        <f t="shared" si="62"/>
        <v>0</v>
      </c>
      <c r="R67" s="28">
        <f t="shared" si="63"/>
        <v>0</v>
      </c>
      <c r="S67" s="29">
        <f t="shared" si="36"/>
        <v>0</v>
      </c>
      <c r="T67" s="210">
        <f>IF(Tax!D$6,VLOOKUP(INT(B67),tax_tbl,2,TRUE),0)</f>
        <v>0</v>
      </c>
    </row>
    <row r="68" spans="1:20" x14ac:dyDescent="0.35">
      <c r="A68" s="66">
        <f t="shared" si="16"/>
        <v>59</v>
      </c>
      <c r="B68" s="45">
        <f t="shared" si="17"/>
        <v>124</v>
      </c>
      <c r="C68" s="59">
        <f t="shared" si="18"/>
        <v>124</v>
      </c>
      <c r="D68" s="36">
        <f t="shared" si="33"/>
        <v>0</v>
      </c>
      <c r="E68" s="22">
        <f t="shared" si="34"/>
        <v>0</v>
      </c>
      <c r="F68" s="24">
        <f t="shared" si="54"/>
        <v>0</v>
      </c>
      <c r="G68" s="23">
        <f t="shared" si="55"/>
        <v>0</v>
      </c>
      <c r="H68" s="37">
        <f t="shared" si="56"/>
        <v>0</v>
      </c>
      <c r="I68" s="24">
        <f t="shared" si="35"/>
        <v>0</v>
      </c>
      <c r="J68" s="23">
        <f t="shared" si="57"/>
        <v>1</v>
      </c>
      <c r="K68" s="24">
        <f t="shared" si="58"/>
        <v>0</v>
      </c>
      <c r="L68" s="24">
        <f t="shared" si="59"/>
        <v>0</v>
      </c>
      <c r="M68" s="23">
        <f t="shared" si="60"/>
        <v>0</v>
      </c>
      <c r="N68" s="46">
        <f t="shared" si="14"/>
        <v>0</v>
      </c>
      <c r="O68" s="46">
        <f t="shared" si="15"/>
        <v>0</v>
      </c>
      <c r="P68" s="202">
        <f t="shared" si="61"/>
        <v>0</v>
      </c>
      <c r="Q68" s="28">
        <f t="shared" si="62"/>
        <v>0</v>
      </c>
      <c r="R68" s="28">
        <f t="shared" si="63"/>
        <v>0</v>
      </c>
      <c r="S68" s="29">
        <f t="shared" si="36"/>
        <v>0</v>
      </c>
      <c r="T68" s="210">
        <f>IF(Tax!D$6,VLOOKUP(INT(B68),tax_tbl,2,TRUE),0)</f>
        <v>0</v>
      </c>
    </row>
    <row r="69" spans="1:20" x14ac:dyDescent="0.35">
      <c r="A69" s="66">
        <f t="shared" si="16"/>
        <v>60</v>
      </c>
      <c r="B69" s="45">
        <f t="shared" si="17"/>
        <v>125</v>
      </c>
      <c r="C69" s="59">
        <f t="shared" si="18"/>
        <v>125</v>
      </c>
      <c r="D69" s="36">
        <f t="shared" si="33"/>
        <v>0</v>
      </c>
      <c r="E69" s="22">
        <f t="shared" si="34"/>
        <v>0</v>
      </c>
      <c r="F69" s="24">
        <f t="shared" si="54"/>
        <v>0</v>
      </c>
      <c r="G69" s="23">
        <f t="shared" si="55"/>
        <v>0</v>
      </c>
      <c r="H69" s="37">
        <f t="shared" si="56"/>
        <v>0</v>
      </c>
      <c r="I69" s="24">
        <f t="shared" si="35"/>
        <v>0</v>
      </c>
      <c r="J69" s="23">
        <f t="shared" si="57"/>
        <v>1</v>
      </c>
      <c r="K69" s="24">
        <f t="shared" si="58"/>
        <v>0</v>
      </c>
      <c r="L69" s="24">
        <f t="shared" si="59"/>
        <v>0</v>
      </c>
      <c r="M69" s="23">
        <f t="shared" si="60"/>
        <v>0</v>
      </c>
      <c r="N69" s="46">
        <f t="shared" si="14"/>
        <v>0</v>
      </c>
      <c r="O69" s="46">
        <f t="shared" si="15"/>
        <v>0</v>
      </c>
      <c r="P69" s="202">
        <f t="shared" si="61"/>
        <v>0</v>
      </c>
      <c r="Q69" s="28">
        <f t="shared" si="62"/>
        <v>0</v>
      </c>
      <c r="R69" s="28">
        <f t="shared" si="63"/>
        <v>0</v>
      </c>
      <c r="S69" s="29">
        <f t="shared" si="36"/>
        <v>0</v>
      </c>
      <c r="T69" s="210">
        <f>IF(Tax!D$6,VLOOKUP(INT(B69),tax_tbl,2,TRUE),0)</f>
        <v>0</v>
      </c>
    </row>
    <row r="70" spans="1:20" x14ac:dyDescent="0.35">
      <c r="A70" s="66">
        <f t="shared" si="16"/>
        <v>61</v>
      </c>
      <c r="B70" s="45">
        <f t="shared" si="17"/>
        <v>126</v>
      </c>
      <c r="C70" s="59">
        <f t="shared" si="18"/>
        <v>126</v>
      </c>
      <c r="D70" s="36">
        <f t="shared" si="33"/>
        <v>0</v>
      </c>
      <c r="E70" s="22">
        <f t="shared" si="34"/>
        <v>0</v>
      </c>
      <c r="F70" s="24">
        <f t="shared" si="54"/>
        <v>0</v>
      </c>
      <c r="G70" s="23">
        <f t="shared" si="55"/>
        <v>0</v>
      </c>
      <c r="H70" s="37">
        <f t="shared" si="56"/>
        <v>0</v>
      </c>
      <c r="I70" s="24">
        <f t="shared" si="35"/>
        <v>0</v>
      </c>
      <c r="J70" s="23">
        <f t="shared" si="57"/>
        <v>1</v>
      </c>
      <c r="K70" s="24">
        <f t="shared" si="58"/>
        <v>0</v>
      </c>
      <c r="L70" s="24">
        <f t="shared" si="59"/>
        <v>0</v>
      </c>
      <c r="M70" s="23">
        <f t="shared" si="60"/>
        <v>0</v>
      </c>
      <c r="N70" s="46">
        <f t="shared" si="14"/>
        <v>0</v>
      </c>
      <c r="O70" s="46">
        <f t="shared" si="15"/>
        <v>0</v>
      </c>
      <c r="P70" s="202">
        <f t="shared" si="61"/>
        <v>0</v>
      </c>
      <c r="Q70" s="28">
        <f t="shared" si="62"/>
        <v>0</v>
      </c>
      <c r="R70" s="28">
        <f t="shared" si="63"/>
        <v>0</v>
      </c>
      <c r="S70" s="29">
        <f t="shared" si="36"/>
        <v>0</v>
      </c>
      <c r="T70" s="210">
        <f>IF(Tax!D$6,VLOOKUP(INT(B70),tax_tbl,2,TRUE),0)</f>
        <v>0</v>
      </c>
    </row>
    <row r="71" spans="1:20" x14ac:dyDescent="0.35">
      <c r="A71" s="66">
        <f t="shared" si="16"/>
        <v>62</v>
      </c>
      <c r="B71" s="45">
        <f t="shared" si="17"/>
        <v>127</v>
      </c>
      <c r="C71" s="59">
        <f t="shared" si="18"/>
        <v>127</v>
      </c>
      <c r="D71" s="36">
        <f t="shared" si="33"/>
        <v>0</v>
      </c>
      <c r="E71" s="22">
        <f t="shared" si="34"/>
        <v>0</v>
      </c>
      <c r="F71" s="24">
        <f t="shared" si="54"/>
        <v>0</v>
      </c>
      <c r="G71" s="23">
        <f t="shared" si="55"/>
        <v>0</v>
      </c>
      <c r="H71" s="37">
        <f t="shared" si="56"/>
        <v>0</v>
      </c>
      <c r="I71" s="24">
        <f t="shared" si="35"/>
        <v>0</v>
      </c>
      <c r="J71" s="23">
        <f t="shared" si="57"/>
        <v>1</v>
      </c>
      <c r="K71" s="24">
        <f t="shared" si="58"/>
        <v>0</v>
      </c>
      <c r="L71" s="24">
        <f t="shared" si="59"/>
        <v>0</v>
      </c>
      <c r="M71" s="23">
        <f t="shared" si="60"/>
        <v>0</v>
      </c>
      <c r="N71" s="46">
        <f t="shared" si="14"/>
        <v>0</v>
      </c>
      <c r="O71" s="46">
        <f t="shared" si="15"/>
        <v>0</v>
      </c>
      <c r="P71" s="202">
        <f t="shared" si="61"/>
        <v>0</v>
      </c>
      <c r="Q71" s="28">
        <f t="shared" si="62"/>
        <v>0</v>
      </c>
      <c r="R71" s="28">
        <f t="shared" si="63"/>
        <v>0</v>
      </c>
      <c r="S71" s="29">
        <f t="shared" si="36"/>
        <v>0</v>
      </c>
      <c r="T71" s="210">
        <f>IF(Tax!D$6,VLOOKUP(INT(B71),tax_tbl,2,TRUE),0)</f>
        <v>0</v>
      </c>
    </row>
    <row r="72" spans="1:20" x14ac:dyDescent="0.35">
      <c r="A72" s="66">
        <f t="shared" si="16"/>
        <v>63</v>
      </c>
      <c r="B72" s="45">
        <f t="shared" si="17"/>
        <v>128</v>
      </c>
      <c r="C72" s="59">
        <f t="shared" si="18"/>
        <v>128</v>
      </c>
      <c r="D72" s="36">
        <f t="shared" ref="D72:D103" si="64">IF(ISERROR(VLOOKUP(INT(B72)+1,life_tbls,K$3,FALSE)),0,VLOOKUP(INT(B72),life_tbls,K$3,FALSE)+(VLOOKUP(INT(B72)+1,life_tbls,K$3,FALSE)-VLOOKUP(INT(B72),life_tbls,K$3,FALSE))*(MOD(B72,1)/0.12))</f>
        <v>0</v>
      </c>
      <c r="E72" s="22">
        <f t="shared" ref="E72:E103" si="65">IF(ISERROR(VLOOKUP(INT(C72)+1,life_tbls,K$4,FALSE)),0,VLOOKUP(INT(C72),life_tbls,K$4,FALSE)+(VLOOKUP(INT(C72)+1,life_tbls,K$4,FALSE)-VLOOKUP(INT(C72),life_tbls,K$4,FALSE))*(MOD(C72,1)/0.12))</f>
        <v>0</v>
      </c>
      <c r="F72" s="24">
        <f t="shared" si="54"/>
        <v>0</v>
      </c>
      <c r="G72" s="23">
        <f t="shared" si="55"/>
        <v>0</v>
      </c>
      <c r="H72" s="37">
        <f t="shared" si="56"/>
        <v>0</v>
      </c>
      <c r="I72" s="24">
        <f t="shared" ref="I72:I103" si="66">1-J72</f>
        <v>0</v>
      </c>
      <c r="J72" s="23">
        <f t="shared" si="57"/>
        <v>1</v>
      </c>
      <c r="K72" s="24">
        <f t="shared" si="58"/>
        <v>0</v>
      </c>
      <c r="L72" s="24">
        <f t="shared" si="59"/>
        <v>0</v>
      </c>
      <c r="M72" s="23">
        <f t="shared" si="60"/>
        <v>0</v>
      </c>
      <c r="N72" s="46">
        <f t="shared" si="14"/>
        <v>0</v>
      </c>
      <c r="O72" s="46">
        <f t="shared" si="15"/>
        <v>0</v>
      </c>
      <c r="P72" s="202">
        <f t="shared" si="61"/>
        <v>0</v>
      </c>
      <c r="Q72" s="28">
        <f t="shared" si="62"/>
        <v>0</v>
      </c>
      <c r="R72" s="28">
        <f t="shared" si="63"/>
        <v>0</v>
      </c>
      <c r="S72" s="29">
        <f t="shared" ref="S72:S103" si="67">I72-I73</f>
        <v>0</v>
      </c>
      <c r="T72" s="210">
        <f>IF(Tax!D$6,VLOOKUP(INT(B72),tax_tbl,2,TRUE),0)</f>
        <v>0</v>
      </c>
    </row>
    <row r="73" spans="1:20" x14ac:dyDescent="0.35">
      <c r="A73" s="66">
        <f t="shared" si="16"/>
        <v>64</v>
      </c>
      <c r="B73" s="45">
        <f t="shared" si="17"/>
        <v>129</v>
      </c>
      <c r="C73" s="59">
        <f t="shared" si="18"/>
        <v>129</v>
      </c>
      <c r="D73" s="36">
        <f t="shared" si="64"/>
        <v>0</v>
      </c>
      <c r="E73" s="22">
        <f t="shared" si="65"/>
        <v>0</v>
      </c>
      <c r="F73" s="24">
        <f t="shared" si="54"/>
        <v>0</v>
      </c>
      <c r="G73" s="23">
        <f t="shared" si="55"/>
        <v>0</v>
      </c>
      <c r="H73" s="37">
        <f t="shared" si="56"/>
        <v>0</v>
      </c>
      <c r="I73" s="24">
        <f t="shared" si="66"/>
        <v>0</v>
      </c>
      <c r="J73" s="23">
        <f t="shared" si="57"/>
        <v>1</v>
      </c>
      <c r="K73" s="24">
        <f t="shared" si="58"/>
        <v>0</v>
      </c>
      <c r="L73" s="24">
        <f t="shared" si="59"/>
        <v>0</v>
      </c>
      <c r="M73" s="23">
        <f t="shared" si="60"/>
        <v>0</v>
      </c>
      <c r="N73" s="46">
        <f t="shared" si="14"/>
        <v>0</v>
      </c>
      <c r="O73" s="46">
        <f t="shared" si="15"/>
        <v>0</v>
      </c>
      <c r="P73" s="202">
        <f t="shared" si="61"/>
        <v>0</v>
      </c>
      <c r="Q73" s="28">
        <f t="shared" si="62"/>
        <v>0</v>
      </c>
      <c r="R73" s="28">
        <f t="shared" si="63"/>
        <v>0</v>
      </c>
      <c r="S73" s="29">
        <f t="shared" si="67"/>
        <v>0</v>
      </c>
      <c r="T73" s="210">
        <f>IF(Tax!D$6,VLOOKUP(INT(B73),tax_tbl,2,TRUE),0)</f>
        <v>0</v>
      </c>
    </row>
    <row r="74" spans="1:20" x14ac:dyDescent="0.35">
      <c r="A74" s="66">
        <f t="shared" si="16"/>
        <v>65</v>
      </c>
      <c r="B74" s="45">
        <f t="shared" si="17"/>
        <v>130</v>
      </c>
      <c r="C74" s="59">
        <f t="shared" si="18"/>
        <v>130</v>
      </c>
      <c r="D74" s="36">
        <f t="shared" si="64"/>
        <v>0</v>
      </c>
      <c r="E74" s="22">
        <f t="shared" si="65"/>
        <v>0</v>
      </c>
      <c r="F74" s="24">
        <f t="shared" ref="F74:G78" si="68">D74/D$8</f>
        <v>0</v>
      </c>
      <c r="G74" s="23">
        <f t="shared" si="68"/>
        <v>0</v>
      </c>
      <c r="H74" s="37">
        <f>F74*G74</f>
        <v>0</v>
      </c>
      <c r="I74" s="24">
        <f t="shared" si="66"/>
        <v>0</v>
      </c>
      <c r="J74" s="23">
        <f>(1-F74)*(1-G74)</f>
        <v>1</v>
      </c>
      <c r="K74" s="24">
        <f>F74*(1-G74)</f>
        <v>0</v>
      </c>
      <c r="L74" s="24">
        <f>(1-F74)*G74</f>
        <v>0</v>
      </c>
      <c r="M74" s="23">
        <f>K74+L74</f>
        <v>0</v>
      </c>
      <c r="N74" s="46">
        <f t="shared" ref="N74:N123" si="69">6*N$1*(1+T$3)^MAX(0,A74-A$9-T$4+1)*IF(T$2&gt;(A74-A$9),2,F74+F75)*(1-T74)</f>
        <v>0</v>
      </c>
      <c r="O74" s="46">
        <f t="shared" ref="O74:O123" si="70">6*(1+T$3)^MAX(0,A74-A$9-T$4+1)*IF(T$2&gt;(A74-A$9),O$3*2,(O$1*(K74+K75)+O$2*(L74+L75)+O$3*(H74+H75)))*(1-T74)</f>
        <v>0</v>
      </c>
      <c r="P74" s="202">
        <f t="shared" ref="P74:R78" si="71">F74-F75</f>
        <v>0</v>
      </c>
      <c r="Q74" s="28">
        <f t="shared" si="71"/>
        <v>0</v>
      </c>
      <c r="R74" s="28">
        <f t="shared" si="71"/>
        <v>0</v>
      </c>
      <c r="S74" s="29">
        <f t="shared" si="67"/>
        <v>0</v>
      </c>
      <c r="T74" s="210">
        <f>IF(Tax!D$6,VLOOKUP(INT(B74),tax_tbl,2,TRUE),0)</f>
        <v>0</v>
      </c>
    </row>
    <row r="75" spans="1:20" x14ac:dyDescent="0.35">
      <c r="A75" s="66">
        <f t="shared" ref="A75:A123" si="72">A74+K$5</f>
        <v>66</v>
      </c>
      <c r="B75" s="45">
        <f t="shared" si="17"/>
        <v>131</v>
      </c>
      <c r="C75" s="59">
        <f t="shared" si="18"/>
        <v>131</v>
      </c>
      <c r="D75" s="36">
        <f t="shared" si="64"/>
        <v>0</v>
      </c>
      <c r="E75" s="22">
        <f t="shared" si="65"/>
        <v>0</v>
      </c>
      <c r="F75" s="24">
        <f t="shared" si="68"/>
        <v>0</v>
      </c>
      <c r="G75" s="23">
        <f t="shared" si="68"/>
        <v>0</v>
      </c>
      <c r="H75" s="37">
        <f>F75*G75</f>
        <v>0</v>
      </c>
      <c r="I75" s="24">
        <f t="shared" si="66"/>
        <v>0</v>
      </c>
      <c r="J75" s="23">
        <f>(1-F75)*(1-G75)</f>
        <v>1</v>
      </c>
      <c r="K75" s="24">
        <f>F75*(1-G75)</f>
        <v>0</v>
      </c>
      <c r="L75" s="24">
        <f>(1-F75)*G75</f>
        <v>0</v>
      </c>
      <c r="M75" s="23">
        <f>K75+L75</f>
        <v>0</v>
      </c>
      <c r="N75" s="46">
        <f t="shared" si="69"/>
        <v>0</v>
      </c>
      <c r="O75" s="46">
        <f t="shared" si="70"/>
        <v>0</v>
      </c>
      <c r="P75" s="202">
        <f t="shared" si="71"/>
        <v>0</v>
      </c>
      <c r="Q75" s="28">
        <f t="shared" si="71"/>
        <v>0</v>
      </c>
      <c r="R75" s="28">
        <f t="shared" si="71"/>
        <v>0</v>
      </c>
      <c r="S75" s="29">
        <f t="shared" si="67"/>
        <v>0</v>
      </c>
      <c r="T75" s="210">
        <f>IF(Tax!D$6,VLOOKUP(INT(B75),tax_tbl,2,TRUE),0)</f>
        <v>0</v>
      </c>
    </row>
    <row r="76" spans="1:20" x14ac:dyDescent="0.35">
      <c r="A76" s="66">
        <f t="shared" si="72"/>
        <v>67</v>
      </c>
      <c r="B76" s="45">
        <f t="shared" ref="B76:B123" si="73">B75+K$5</f>
        <v>132</v>
      </c>
      <c r="C76" s="59">
        <f t="shared" ref="C76:C123" si="74">C75+K$5</f>
        <v>132</v>
      </c>
      <c r="D76" s="36">
        <f t="shared" si="64"/>
        <v>0</v>
      </c>
      <c r="E76" s="22">
        <f t="shared" si="65"/>
        <v>0</v>
      </c>
      <c r="F76" s="24">
        <f t="shared" si="68"/>
        <v>0</v>
      </c>
      <c r="G76" s="23">
        <f t="shared" si="68"/>
        <v>0</v>
      </c>
      <c r="H76" s="37">
        <f>F76*G76</f>
        <v>0</v>
      </c>
      <c r="I76" s="24">
        <f t="shared" si="66"/>
        <v>0</v>
      </c>
      <c r="J76" s="23">
        <f>(1-F76)*(1-G76)</f>
        <v>1</v>
      </c>
      <c r="K76" s="24">
        <f>F76*(1-G76)</f>
        <v>0</v>
      </c>
      <c r="L76" s="24">
        <f>(1-F76)*G76</f>
        <v>0</v>
      </c>
      <c r="M76" s="23">
        <f>K76+L76</f>
        <v>0</v>
      </c>
      <c r="N76" s="46">
        <f t="shared" si="69"/>
        <v>0</v>
      </c>
      <c r="O76" s="46">
        <f t="shared" si="70"/>
        <v>0</v>
      </c>
      <c r="P76" s="202">
        <f t="shared" si="71"/>
        <v>0</v>
      </c>
      <c r="Q76" s="28">
        <f t="shared" si="71"/>
        <v>0</v>
      </c>
      <c r="R76" s="28">
        <f t="shared" si="71"/>
        <v>0</v>
      </c>
      <c r="S76" s="29">
        <f t="shared" si="67"/>
        <v>0</v>
      </c>
      <c r="T76" s="210">
        <f>IF(Tax!D$6,VLOOKUP(INT(B76),tax_tbl,2,TRUE),0)</f>
        <v>0</v>
      </c>
    </row>
    <row r="77" spans="1:20" x14ac:dyDescent="0.35">
      <c r="A77" s="66">
        <f t="shared" si="72"/>
        <v>68</v>
      </c>
      <c r="B77" s="45">
        <f t="shared" si="73"/>
        <v>133</v>
      </c>
      <c r="C77" s="59">
        <f t="shared" si="74"/>
        <v>133</v>
      </c>
      <c r="D77" s="36">
        <f t="shared" si="64"/>
        <v>0</v>
      </c>
      <c r="E77" s="22">
        <f t="shared" si="65"/>
        <v>0</v>
      </c>
      <c r="F77" s="24">
        <f t="shared" si="68"/>
        <v>0</v>
      </c>
      <c r="G77" s="23">
        <f t="shared" si="68"/>
        <v>0</v>
      </c>
      <c r="H77" s="37">
        <f>F77*G77</f>
        <v>0</v>
      </c>
      <c r="I77" s="24">
        <f t="shared" si="66"/>
        <v>0</v>
      </c>
      <c r="J77" s="23">
        <f>(1-F77)*(1-G77)</f>
        <v>1</v>
      </c>
      <c r="K77" s="24">
        <f>F77*(1-G77)</f>
        <v>0</v>
      </c>
      <c r="L77" s="24">
        <f>(1-F77)*G77</f>
        <v>0</v>
      </c>
      <c r="M77" s="23">
        <f>K77+L77</f>
        <v>0</v>
      </c>
      <c r="N77" s="46">
        <f t="shared" si="69"/>
        <v>0</v>
      </c>
      <c r="O77" s="46">
        <f t="shared" si="70"/>
        <v>0</v>
      </c>
      <c r="P77" s="202">
        <f t="shared" si="71"/>
        <v>0</v>
      </c>
      <c r="Q77" s="28">
        <f t="shared" si="71"/>
        <v>0</v>
      </c>
      <c r="R77" s="28">
        <f t="shared" si="71"/>
        <v>0</v>
      </c>
      <c r="S77" s="29">
        <f t="shared" si="67"/>
        <v>0</v>
      </c>
      <c r="T77" s="210">
        <f>IF(Tax!D$6,VLOOKUP(INT(B77),tax_tbl,2,TRUE),0)</f>
        <v>0</v>
      </c>
    </row>
    <row r="78" spans="1:20" x14ac:dyDescent="0.35">
      <c r="A78" s="66">
        <f t="shared" si="72"/>
        <v>69</v>
      </c>
      <c r="B78" s="45">
        <f t="shared" si="73"/>
        <v>134</v>
      </c>
      <c r="C78" s="59">
        <f t="shared" si="74"/>
        <v>134</v>
      </c>
      <c r="D78" s="36">
        <f t="shared" si="64"/>
        <v>0</v>
      </c>
      <c r="E78" s="22">
        <f t="shared" si="65"/>
        <v>0</v>
      </c>
      <c r="F78" s="24">
        <f t="shared" si="68"/>
        <v>0</v>
      </c>
      <c r="G78" s="23">
        <f t="shared" si="68"/>
        <v>0</v>
      </c>
      <c r="H78" s="37">
        <f>F78*G78</f>
        <v>0</v>
      </c>
      <c r="I78" s="24">
        <f t="shared" si="66"/>
        <v>0</v>
      </c>
      <c r="J78" s="23">
        <f>(1-F78)*(1-G78)</f>
        <v>1</v>
      </c>
      <c r="K78" s="24">
        <f>F78*(1-G78)</f>
        <v>0</v>
      </c>
      <c r="L78" s="24">
        <f>(1-F78)*G78</f>
        <v>0</v>
      </c>
      <c r="M78" s="23">
        <f>K78+L78</f>
        <v>0</v>
      </c>
      <c r="N78" s="46">
        <f t="shared" si="69"/>
        <v>0</v>
      </c>
      <c r="O78" s="46">
        <f t="shared" si="70"/>
        <v>0</v>
      </c>
      <c r="P78" s="202">
        <f t="shared" si="71"/>
        <v>0</v>
      </c>
      <c r="Q78" s="28">
        <f t="shared" si="71"/>
        <v>0</v>
      </c>
      <c r="R78" s="28">
        <f t="shared" si="71"/>
        <v>0</v>
      </c>
      <c r="S78" s="29">
        <f t="shared" si="67"/>
        <v>0</v>
      </c>
      <c r="T78" s="210">
        <f>IF(Tax!D$6,VLOOKUP(INT(B78),tax_tbl,2,TRUE),0)</f>
        <v>0</v>
      </c>
    </row>
    <row r="79" spans="1:20" x14ac:dyDescent="0.35">
      <c r="A79" s="66">
        <f t="shared" si="72"/>
        <v>70</v>
      </c>
      <c r="B79" s="45">
        <f t="shared" si="73"/>
        <v>135</v>
      </c>
      <c r="C79" s="59">
        <f t="shared" si="74"/>
        <v>135</v>
      </c>
      <c r="D79" s="36">
        <f t="shared" si="64"/>
        <v>0</v>
      </c>
      <c r="E79" s="22">
        <f t="shared" si="65"/>
        <v>0</v>
      </c>
      <c r="F79" s="24">
        <f t="shared" ref="F79:F95" si="75">D79/D$8</f>
        <v>0</v>
      </c>
      <c r="G79" s="23">
        <f t="shared" ref="G79:G95" si="76">E79/E$8</f>
        <v>0</v>
      </c>
      <c r="H79" s="37">
        <f t="shared" ref="H79:H95" si="77">F79*G79</f>
        <v>0</v>
      </c>
      <c r="I79" s="24">
        <f t="shared" si="66"/>
        <v>0</v>
      </c>
      <c r="J79" s="23">
        <f t="shared" ref="J79:J95" si="78">(1-F79)*(1-G79)</f>
        <v>1</v>
      </c>
      <c r="K79" s="24">
        <f t="shared" ref="K79:K95" si="79">F79*(1-G79)</f>
        <v>0</v>
      </c>
      <c r="L79" s="24">
        <f t="shared" ref="L79:L95" si="80">(1-F79)*G79</f>
        <v>0</v>
      </c>
      <c r="M79" s="23">
        <f t="shared" ref="M79:M95" si="81">K79+L79</f>
        <v>0</v>
      </c>
      <c r="N79" s="46">
        <f t="shared" si="69"/>
        <v>0</v>
      </c>
      <c r="O79" s="46">
        <f t="shared" si="70"/>
        <v>0</v>
      </c>
      <c r="P79" s="202">
        <f t="shared" ref="P79:P95" si="82">F79-F80</f>
        <v>0</v>
      </c>
      <c r="Q79" s="28">
        <f t="shared" ref="Q79:Q95" si="83">G79-G80</f>
        <v>0</v>
      </c>
      <c r="R79" s="28">
        <f t="shared" ref="R79:R95" si="84">H79-H80</f>
        <v>0</v>
      </c>
      <c r="S79" s="29">
        <f t="shared" si="67"/>
        <v>0</v>
      </c>
      <c r="T79" s="210">
        <f>IF(Tax!D$6,VLOOKUP(INT(B79),tax_tbl,2,TRUE),0)</f>
        <v>0</v>
      </c>
    </row>
    <row r="80" spans="1:20" x14ac:dyDescent="0.35">
      <c r="A80" s="66">
        <f t="shared" si="72"/>
        <v>71</v>
      </c>
      <c r="B80" s="45">
        <f t="shared" si="73"/>
        <v>136</v>
      </c>
      <c r="C80" s="59">
        <f t="shared" si="74"/>
        <v>136</v>
      </c>
      <c r="D80" s="36">
        <f t="shared" si="64"/>
        <v>0</v>
      </c>
      <c r="E80" s="22">
        <f t="shared" si="65"/>
        <v>0</v>
      </c>
      <c r="F80" s="24">
        <f t="shared" si="75"/>
        <v>0</v>
      </c>
      <c r="G80" s="23">
        <f t="shared" si="76"/>
        <v>0</v>
      </c>
      <c r="H80" s="37">
        <f t="shared" si="77"/>
        <v>0</v>
      </c>
      <c r="I80" s="24">
        <f t="shared" si="66"/>
        <v>0</v>
      </c>
      <c r="J80" s="23">
        <f t="shared" si="78"/>
        <v>1</v>
      </c>
      <c r="K80" s="24">
        <f t="shared" si="79"/>
        <v>0</v>
      </c>
      <c r="L80" s="24">
        <f t="shared" si="80"/>
        <v>0</v>
      </c>
      <c r="M80" s="23">
        <f t="shared" si="81"/>
        <v>0</v>
      </c>
      <c r="N80" s="46">
        <f t="shared" si="69"/>
        <v>0</v>
      </c>
      <c r="O80" s="46">
        <f t="shared" si="70"/>
        <v>0</v>
      </c>
      <c r="P80" s="202">
        <f t="shared" si="82"/>
        <v>0</v>
      </c>
      <c r="Q80" s="28">
        <f t="shared" si="83"/>
        <v>0</v>
      </c>
      <c r="R80" s="28">
        <f t="shared" si="84"/>
        <v>0</v>
      </c>
      <c r="S80" s="29">
        <f t="shared" si="67"/>
        <v>0</v>
      </c>
      <c r="T80" s="210">
        <f>IF(Tax!D$6,VLOOKUP(INT(B80),tax_tbl,2,TRUE),0)</f>
        <v>0</v>
      </c>
    </row>
    <row r="81" spans="1:20" x14ac:dyDescent="0.35">
      <c r="A81" s="66">
        <f t="shared" si="72"/>
        <v>72</v>
      </c>
      <c r="B81" s="45">
        <f t="shared" si="73"/>
        <v>137</v>
      </c>
      <c r="C81" s="59">
        <f t="shared" si="74"/>
        <v>137</v>
      </c>
      <c r="D81" s="36">
        <f t="shared" si="64"/>
        <v>0</v>
      </c>
      <c r="E81" s="22">
        <f t="shared" si="65"/>
        <v>0</v>
      </c>
      <c r="F81" s="24">
        <f t="shared" si="75"/>
        <v>0</v>
      </c>
      <c r="G81" s="23">
        <f t="shared" si="76"/>
        <v>0</v>
      </c>
      <c r="H81" s="37">
        <f t="shared" si="77"/>
        <v>0</v>
      </c>
      <c r="I81" s="24">
        <f t="shared" si="66"/>
        <v>0</v>
      </c>
      <c r="J81" s="23">
        <f t="shared" si="78"/>
        <v>1</v>
      </c>
      <c r="K81" s="24">
        <f t="shared" si="79"/>
        <v>0</v>
      </c>
      <c r="L81" s="24">
        <f t="shared" si="80"/>
        <v>0</v>
      </c>
      <c r="M81" s="23">
        <f t="shared" si="81"/>
        <v>0</v>
      </c>
      <c r="N81" s="46">
        <f t="shared" si="69"/>
        <v>0</v>
      </c>
      <c r="O81" s="46">
        <f t="shared" si="70"/>
        <v>0</v>
      </c>
      <c r="P81" s="202">
        <f t="shared" si="82"/>
        <v>0</v>
      </c>
      <c r="Q81" s="28">
        <f t="shared" si="83"/>
        <v>0</v>
      </c>
      <c r="R81" s="28">
        <f t="shared" si="84"/>
        <v>0</v>
      </c>
      <c r="S81" s="29">
        <f t="shared" si="67"/>
        <v>0</v>
      </c>
      <c r="T81" s="210">
        <f>IF(Tax!D$6,VLOOKUP(INT(B81),tax_tbl,2,TRUE),0)</f>
        <v>0</v>
      </c>
    </row>
    <row r="82" spans="1:20" x14ac:dyDescent="0.35">
      <c r="A82" s="66">
        <f t="shared" si="72"/>
        <v>73</v>
      </c>
      <c r="B82" s="45">
        <f t="shared" si="73"/>
        <v>138</v>
      </c>
      <c r="C82" s="59">
        <f t="shared" si="74"/>
        <v>138</v>
      </c>
      <c r="D82" s="36">
        <f t="shared" si="64"/>
        <v>0</v>
      </c>
      <c r="E82" s="22">
        <f t="shared" si="65"/>
        <v>0</v>
      </c>
      <c r="F82" s="24">
        <f t="shared" si="75"/>
        <v>0</v>
      </c>
      <c r="G82" s="23">
        <f t="shared" si="76"/>
        <v>0</v>
      </c>
      <c r="H82" s="37">
        <f t="shared" si="77"/>
        <v>0</v>
      </c>
      <c r="I82" s="24">
        <f t="shared" si="66"/>
        <v>0</v>
      </c>
      <c r="J82" s="23">
        <f t="shared" si="78"/>
        <v>1</v>
      </c>
      <c r="K82" s="24">
        <f t="shared" si="79"/>
        <v>0</v>
      </c>
      <c r="L82" s="24">
        <f t="shared" si="80"/>
        <v>0</v>
      </c>
      <c r="M82" s="23">
        <f t="shared" si="81"/>
        <v>0</v>
      </c>
      <c r="N82" s="46">
        <f t="shared" si="69"/>
        <v>0</v>
      </c>
      <c r="O82" s="46">
        <f t="shared" si="70"/>
        <v>0</v>
      </c>
      <c r="P82" s="202">
        <f t="shared" si="82"/>
        <v>0</v>
      </c>
      <c r="Q82" s="28">
        <f t="shared" si="83"/>
        <v>0</v>
      </c>
      <c r="R82" s="28">
        <f t="shared" si="84"/>
        <v>0</v>
      </c>
      <c r="S82" s="29">
        <f t="shared" si="67"/>
        <v>0</v>
      </c>
      <c r="T82" s="210">
        <f>IF(Tax!D$6,VLOOKUP(INT(B82),tax_tbl,2,TRUE),0)</f>
        <v>0</v>
      </c>
    </row>
    <row r="83" spans="1:20" x14ac:dyDescent="0.35">
      <c r="A83" s="66">
        <f t="shared" si="72"/>
        <v>74</v>
      </c>
      <c r="B83" s="45">
        <f t="shared" si="73"/>
        <v>139</v>
      </c>
      <c r="C83" s="59">
        <f t="shared" si="74"/>
        <v>139</v>
      </c>
      <c r="D83" s="36">
        <f t="shared" si="64"/>
        <v>0</v>
      </c>
      <c r="E83" s="22">
        <f t="shared" si="65"/>
        <v>0</v>
      </c>
      <c r="F83" s="24">
        <f t="shared" si="75"/>
        <v>0</v>
      </c>
      <c r="G83" s="23">
        <f t="shared" si="76"/>
        <v>0</v>
      </c>
      <c r="H83" s="37">
        <f t="shared" si="77"/>
        <v>0</v>
      </c>
      <c r="I83" s="24">
        <f t="shared" si="66"/>
        <v>0</v>
      </c>
      <c r="J83" s="23">
        <f t="shared" si="78"/>
        <v>1</v>
      </c>
      <c r="K83" s="24">
        <f t="shared" si="79"/>
        <v>0</v>
      </c>
      <c r="L83" s="24">
        <f t="shared" si="80"/>
        <v>0</v>
      </c>
      <c r="M83" s="23">
        <f t="shared" si="81"/>
        <v>0</v>
      </c>
      <c r="N83" s="46">
        <f t="shared" si="69"/>
        <v>0</v>
      </c>
      <c r="O83" s="46">
        <f t="shared" si="70"/>
        <v>0</v>
      </c>
      <c r="P83" s="202">
        <f t="shared" si="82"/>
        <v>0</v>
      </c>
      <c r="Q83" s="28">
        <f t="shared" si="83"/>
        <v>0</v>
      </c>
      <c r="R83" s="28">
        <f t="shared" si="84"/>
        <v>0</v>
      </c>
      <c r="S83" s="29">
        <f t="shared" si="67"/>
        <v>0</v>
      </c>
      <c r="T83" s="210">
        <f>IF(Tax!D$6,VLOOKUP(INT(B83),tax_tbl,2,TRUE),0)</f>
        <v>0</v>
      </c>
    </row>
    <row r="84" spans="1:20" x14ac:dyDescent="0.35">
      <c r="A84" s="66">
        <f t="shared" si="72"/>
        <v>75</v>
      </c>
      <c r="B84" s="45">
        <f t="shared" si="73"/>
        <v>140</v>
      </c>
      <c r="C84" s="59">
        <f t="shared" si="74"/>
        <v>140</v>
      </c>
      <c r="D84" s="36">
        <f t="shared" si="64"/>
        <v>0</v>
      </c>
      <c r="E84" s="22">
        <f t="shared" si="65"/>
        <v>0</v>
      </c>
      <c r="F84" s="24">
        <f t="shared" si="75"/>
        <v>0</v>
      </c>
      <c r="G84" s="23">
        <f t="shared" si="76"/>
        <v>0</v>
      </c>
      <c r="H84" s="37">
        <f t="shared" si="77"/>
        <v>0</v>
      </c>
      <c r="I84" s="24">
        <f t="shared" si="66"/>
        <v>0</v>
      </c>
      <c r="J84" s="23">
        <f t="shared" si="78"/>
        <v>1</v>
      </c>
      <c r="K84" s="24">
        <f t="shared" si="79"/>
        <v>0</v>
      </c>
      <c r="L84" s="24">
        <f t="shared" si="80"/>
        <v>0</v>
      </c>
      <c r="M84" s="23">
        <f t="shared" si="81"/>
        <v>0</v>
      </c>
      <c r="N84" s="46">
        <f t="shared" si="69"/>
        <v>0</v>
      </c>
      <c r="O84" s="46">
        <f t="shared" si="70"/>
        <v>0</v>
      </c>
      <c r="P84" s="202">
        <f t="shared" si="82"/>
        <v>0</v>
      </c>
      <c r="Q84" s="28">
        <f t="shared" si="83"/>
        <v>0</v>
      </c>
      <c r="R84" s="28">
        <f t="shared" si="84"/>
        <v>0</v>
      </c>
      <c r="S84" s="29">
        <f t="shared" si="67"/>
        <v>0</v>
      </c>
      <c r="T84" s="210">
        <f>IF(Tax!D$6,VLOOKUP(INT(B84),tax_tbl,2,TRUE),0)</f>
        <v>0</v>
      </c>
    </row>
    <row r="85" spans="1:20" x14ac:dyDescent="0.35">
      <c r="A85" s="66">
        <f t="shared" si="72"/>
        <v>76</v>
      </c>
      <c r="B85" s="45">
        <f t="shared" si="73"/>
        <v>141</v>
      </c>
      <c r="C85" s="59">
        <f t="shared" si="74"/>
        <v>141</v>
      </c>
      <c r="D85" s="36">
        <f t="shared" si="64"/>
        <v>0</v>
      </c>
      <c r="E85" s="22">
        <f t="shared" si="65"/>
        <v>0</v>
      </c>
      <c r="F85" s="24">
        <f t="shared" si="75"/>
        <v>0</v>
      </c>
      <c r="G85" s="23">
        <f t="shared" si="76"/>
        <v>0</v>
      </c>
      <c r="H85" s="37">
        <f t="shared" si="77"/>
        <v>0</v>
      </c>
      <c r="I85" s="24">
        <f t="shared" si="66"/>
        <v>0</v>
      </c>
      <c r="J85" s="23">
        <f t="shared" si="78"/>
        <v>1</v>
      </c>
      <c r="K85" s="24">
        <f t="shared" si="79"/>
        <v>0</v>
      </c>
      <c r="L85" s="24">
        <f t="shared" si="80"/>
        <v>0</v>
      </c>
      <c r="M85" s="23">
        <f t="shared" si="81"/>
        <v>0</v>
      </c>
      <c r="N85" s="46">
        <f t="shared" si="69"/>
        <v>0</v>
      </c>
      <c r="O85" s="46">
        <f t="shared" si="70"/>
        <v>0</v>
      </c>
      <c r="P85" s="202">
        <f t="shared" si="82"/>
        <v>0</v>
      </c>
      <c r="Q85" s="28">
        <f t="shared" si="83"/>
        <v>0</v>
      </c>
      <c r="R85" s="28">
        <f t="shared" si="84"/>
        <v>0</v>
      </c>
      <c r="S85" s="29">
        <f t="shared" si="67"/>
        <v>0</v>
      </c>
      <c r="T85" s="210">
        <f>IF(Tax!D$6,VLOOKUP(INT(B85),tax_tbl,2,TRUE),0)</f>
        <v>0</v>
      </c>
    </row>
    <row r="86" spans="1:20" x14ac:dyDescent="0.35">
      <c r="A86" s="66">
        <f t="shared" si="72"/>
        <v>77</v>
      </c>
      <c r="B86" s="45">
        <f t="shared" si="73"/>
        <v>142</v>
      </c>
      <c r="C86" s="59">
        <f t="shared" si="74"/>
        <v>142</v>
      </c>
      <c r="D86" s="36">
        <f t="shared" si="64"/>
        <v>0</v>
      </c>
      <c r="E86" s="22">
        <f t="shared" si="65"/>
        <v>0</v>
      </c>
      <c r="F86" s="24">
        <f t="shared" si="75"/>
        <v>0</v>
      </c>
      <c r="G86" s="23">
        <f t="shared" si="76"/>
        <v>0</v>
      </c>
      <c r="H86" s="37">
        <f t="shared" si="77"/>
        <v>0</v>
      </c>
      <c r="I86" s="24">
        <f t="shared" si="66"/>
        <v>0</v>
      </c>
      <c r="J86" s="23">
        <f t="shared" si="78"/>
        <v>1</v>
      </c>
      <c r="K86" s="24">
        <f t="shared" si="79"/>
        <v>0</v>
      </c>
      <c r="L86" s="24">
        <f t="shared" si="80"/>
        <v>0</v>
      </c>
      <c r="M86" s="23">
        <f t="shared" si="81"/>
        <v>0</v>
      </c>
      <c r="N86" s="46">
        <f t="shared" si="69"/>
        <v>0</v>
      </c>
      <c r="O86" s="46">
        <f t="shared" si="70"/>
        <v>0</v>
      </c>
      <c r="P86" s="202">
        <f t="shared" si="82"/>
        <v>0</v>
      </c>
      <c r="Q86" s="28">
        <f t="shared" si="83"/>
        <v>0</v>
      </c>
      <c r="R86" s="28">
        <f t="shared" si="84"/>
        <v>0</v>
      </c>
      <c r="S86" s="29">
        <f t="shared" si="67"/>
        <v>0</v>
      </c>
      <c r="T86" s="210">
        <f>IF(Tax!D$6,VLOOKUP(INT(B86),tax_tbl,2,TRUE),0)</f>
        <v>0</v>
      </c>
    </row>
    <row r="87" spans="1:20" x14ac:dyDescent="0.35">
      <c r="A87" s="66">
        <f t="shared" si="72"/>
        <v>78</v>
      </c>
      <c r="B87" s="45">
        <f t="shared" si="73"/>
        <v>143</v>
      </c>
      <c r="C87" s="59">
        <f t="shared" si="74"/>
        <v>143</v>
      </c>
      <c r="D87" s="36">
        <f t="shared" si="64"/>
        <v>0</v>
      </c>
      <c r="E87" s="22">
        <f t="shared" si="65"/>
        <v>0</v>
      </c>
      <c r="F87" s="24">
        <f t="shared" si="75"/>
        <v>0</v>
      </c>
      <c r="G87" s="23">
        <f t="shared" si="76"/>
        <v>0</v>
      </c>
      <c r="H87" s="37">
        <f t="shared" si="77"/>
        <v>0</v>
      </c>
      <c r="I87" s="24">
        <f t="shared" si="66"/>
        <v>0</v>
      </c>
      <c r="J87" s="23">
        <f t="shared" si="78"/>
        <v>1</v>
      </c>
      <c r="K87" s="24">
        <f t="shared" si="79"/>
        <v>0</v>
      </c>
      <c r="L87" s="24">
        <f t="shared" si="80"/>
        <v>0</v>
      </c>
      <c r="M87" s="23">
        <f t="shared" si="81"/>
        <v>0</v>
      </c>
      <c r="N87" s="46">
        <f t="shared" si="69"/>
        <v>0</v>
      </c>
      <c r="O87" s="46">
        <f t="shared" si="70"/>
        <v>0</v>
      </c>
      <c r="P87" s="202">
        <f t="shared" si="82"/>
        <v>0</v>
      </c>
      <c r="Q87" s="28">
        <f t="shared" si="83"/>
        <v>0</v>
      </c>
      <c r="R87" s="28">
        <f t="shared" si="84"/>
        <v>0</v>
      </c>
      <c r="S87" s="29">
        <f t="shared" si="67"/>
        <v>0</v>
      </c>
      <c r="T87" s="210">
        <f>IF(Tax!D$6,VLOOKUP(INT(B87),tax_tbl,2,TRUE),0)</f>
        <v>0</v>
      </c>
    </row>
    <row r="88" spans="1:20" x14ac:dyDescent="0.35">
      <c r="A88" s="66">
        <f t="shared" si="72"/>
        <v>79</v>
      </c>
      <c r="B88" s="45">
        <f t="shared" si="73"/>
        <v>144</v>
      </c>
      <c r="C88" s="59">
        <f t="shared" si="74"/>
        <v>144</v>
      </c>
      <c r="D88" s="36">
        <f t="shared" si="64"/>
        <v>0</v>
      </c>
      <c r="E88" s="22">
        <f t="shared" si="65"/>
        <v>0</v>
      </c>
      <c r="F88" s="24">
        <f t="shared" si="75"/>
        <v>0</v>
      </c>
      <c r="G88" s="23">
        <f t="shared" si="76"/>
        <v>0</v>
      </c>
      <c r="H88" s="37">
        <f t="shared" si="77"/>
        <v>0</v>
      </c>
      <c r="I88" s="24">
        <f t="shared" si="66"/>
        <v>0</v>
      </c>
      <c r="J88" s="23">
        <f t="shared" si="78"/>
        <v>1</v>
      </c>
      <c r="K88" s="24">
        <f t="shared" si="79"/>
        <v>0</v>
      </c>
      <c r="L88" s="24">
        <f t="shared" si="80"/>
        <v>0</v>
      </c>
      <c r="M88" s="23">
        <f t="shared" si="81"/>
        <v>0</v>
      </c>
      <c r="N88" s="46">
        <f t="shared" si="69"/>
        <v>0</v>
      </c>
      <c r="O88" s="46">
        <f t="shared" si="70"/>
        <v>0</v>
      </c>
      <c r="P88" s="202">
        <f t="shared" si="82"/>
        <v>0</v>
      </c>
      <c r="Q88" s="28">
        <f t="shared" si="83"/>
        <v>0</v>
      </c>
      <c r="R88" s="28">
        <f t="shared" si="84"/>
        <v>0</v>
      </c>
      <c r="S88" s="29">
        <f t="shared" si="67"/>
        <v>0</v>
      </c>
      <c r="T88" s="210">
        <f>IF(Tax!D$6,VLOOKUP(INT(B88),tax_tbl,2,TRUE),0)</f>
        <v>0</v>
      </c>
    </row>
    <row r="89" spans="1:20" x14ac:dyDescent="0.35">
      <c r="A89" s="66">
        <f t="shared" si="72"/>
        <v>80</v>
      </c>
      <c r="B89" s="45">
        <f t="shared" si="73"/>
        <v>145</v>
      </c>
      <c r="C89" s="59">
        <f t="shared" si="74"/>
        <v>145</v>
      </c>
      <c r="D89" s="36">
        <f t="shared" si="64"/>
        <v>0</v>
      </c>
      <c r="E89" s="22">
        <f t="shared" si="65"/>
        <v>0</v>
      </c>
      <c r="F89" s="24">
        <f t="shared" si="75"/>
        <v>0</v>
      </c>
      <c r="G89" s="23">
        <f t="shared" si="76"/>
        <v>0</v>
      </c>
      <c r="H89" s="37">
        <f t="shared" si="77"/>
        <v>0</v>
      </c>
      <c r="I89" s="24">
        <f t="shared" si="66"/>
        <v>0</v>
      </c>
      <c r="J89" s="23">
        <f t="shared" si="78"/>
        <v>1</v>
      </c>
      <c r="K89" s="24">
        <f t="shared" si="79"/>
        <v>0</v>
      </c>
      <c r="L89" s="24">
        <f t="shared" si="80"/>
        <v>0</v>
      </c>
      <c r="M89" s="23">
        <f t="shared" si="81"/>
        <v>0</v>
      </c>
      <c r="N89" s="46">
        <f t="shared" si="69"/>
        <v>0</v>
      </c>
      <c r="O89" s="46">
        <f t="shared" si="70"/>
        <v>0</v>
      </c>
      <c r="P89" s="202">
        <f t="shared" si="82"/>
        <v>0</v>
      </c>
      <c r="Q89" s="28">
        <f t="shared" si="83"/>
        <v>0</v>
      </c>
      <c r="R89" s="28">
        <f t="shared" si="84"/>
        <v>0</v>
      </c>
      <c r="S89" s="29">
        <f t="shared" si="67"/>
        <v>0</v>
      </c>
      <c r="T89" s="210">
        <f>IF(Tax!D$6,VLOOKUP(INT(B89),tax_tbl,2,TRUE),0)</f>
        <v>0</v>
      </c>
    </row>
    <row r="90" spans="1:20" x14ac:dyDescent="0.35">
      <c r="A90" s="66">
        <f t="shared" si="72"/>
        <v>81</v>
      </c>
      <c r="B90" s="45">
        <f t="shared" si="73"/>
        <v>146</v>
      </c>
      <c r="C90" s="59">
        <f t="shared" si="74"/>
        <v>146</v>
      </c>
      <c r="D90" s="36">
        <f t="shared" si="64"/>
        <v>0</v>
      </c>
      <c r="E90" s="22">
        <f t="shared" si="65"/>
        <v>0</v>
      </c>
      <c r="F90" s="24">
        <f t="shared" si="75"/>
        <v>0</v>
      </c>
      <c r="G90" s="23">
        <f t="shared" si="76"/>
        <v>0</v>
      </c>
      <c r="H90" s="37">
        <f t="shared" si="77"/>
        <v>0</v>
      </c>
      <c r="I90" s="24">
        <f t="shared" si="66"/>
        <v>0</v>
      </c>
      <c r="J90" s="23">
        <f t="shared" si="78"/>
        <v>1</v>
      </c>
      <c r="K90" s="24">
        <f t="shared" si="79"/>
        <v>0</v>
      </c>
      <c r="L90" s="24">
        <f t="shared" si="80"/>
        <v>0</v>
      </c>
      <c r="M90" s="23">
        <f t="shared" si="81"/>
        <v>0</v>
      </c>
      <c r="N90" s="46">
        <f t="shared" si="69"/>
        <v>0</v>
      </c>
      <c r="O90" s="46">
        <f t="shared" si="70"/>
        <v>0</v>
      </c>
      <c r="P90" s="202">
        <f t="shared" si="82"/>
        <v>0</v>
      </c>
      <c r="Q90" s="28">
        <f t="shared" si="83"/>
        <v>0</v>
      </c>
      <c r="R90" s="28">
        <f t="shared" si="84"/>
        <v>0</v>
      </c>
      <c r="S90" s="29">
        <f t="shared" si="67"/>
        <v>0</v>
      </c>
      <c r="T90" s="210">
        <f>IF(Tax!D$6,VLOOKUP(INT(B90),tax_tbl,2,TRUE),0)</f>
        <v>0</v>
      </c>
    </row>
    <row r="91" spans="1:20" x14ac:dyDescent="0.35">
      <c r="A91" s="66">
        <f t="shared" si="72"/>
        <v>82</v>
      </c>
      <c r="B91" s="45">
        <f t="shared" si="73"/>
        <v>147</v>
      </c>
      <c r="C91" s="59">
        <f t="shared" si="74"/>
        <v>147</v>
      </c>
      <c r="D91" s="36">
        <f t="shared" si="64"/>
        <v>0</v>
      </c>
      <c r="E91" s="22">
        <f t="shared" si="65"/>
        <v>0</v>
      </c>
      <c r="F91" s="24">
        <f t="shared" si="75"/>
        <v>0</v>
      </c>
      <c r="G91" s="23">
        <f t="shared" si="76"/>
        <v>0</v>
      </c>
      <c r="H91" s="37">
        <f t="shared" si="77"/>
        <v>0</v>
      </c>
      <c r="I91" s="24">
        <f t="shared" si="66"/>
        <v>0</v>
      </c>
      <c r="J91" s="23">
        <f t="shared" si="78"/>
        <v>1</v>
      </c>
      <c r="K91" s="24">
        <f t="shared" si="79"/>
        <v>0</v>
      </c>
      <c r="L91" s="24">
        <f t="shared" si="80"/>
        <v>0</v>
      </c>
      <c r="M91" s="23">
        <f t="shared" si="81"/>
        <v>0</v>
      </c>
      <c r="N91" s="46">
        <f t="shared" si="69"/>
        <v>0</v>
      </c>
      <c r="O91" s="46">
        <f t="shared" si="70"/>
        <v>0</v>
      </c>
      <c r="P91" s="202">
        <f t="shared" si="82"/>
        <v>0</v>
      </c>
      <c r="Q91" s="28">
        <f t="shared" si="83"/>
        <v>0</v>
      </c>
      <c r="R91" s="28">
        <f t="shared" si="84"/>
        <v>0</v>
      </c>
      <c r="S91" s="29">
        <f t="shared" si="67"/>
        <v>0</v>
      </c>
      <c r="T91" s="210">
        <f>IF(Tax!D$6,VLOOKUP(INT(B91),tax_tbl,2,TRUE),0)</f>
        <v>0</v>
      </c>
    </row>
    <row r="92" spans="1:20" x14ac:dyDescent="0.35">
      <c r="A92" s="66">
        <f t="shared" si="72"/>
        <v>83</v>
      </c>
      <c r="B92" s="45">
        <f t="shared" si="73"/>
        <v>148</v>
      </c>
      <c r="C92" s="59">
        <f t="shared" si="74"/>
        <v>148</v>
      </c>
      <c r="D92" s="36">
        <f t="shared" si="64"/>
        <v>0</v>
      </c>
      <c r="E92" s="22">
        <f t="shared" si="65"/>
        <v>0</v>
      </c>
      <c r="F92" s="24">
        <f t="shared" si="75"/>
        <v>0</v>
      </c>
      <c r="G92" s="23">
        <f t="shared" si="76"/>
        <v>0</v>
      </c>
      <c r="H92" s="37">
        <f t="shared" si="77"/>
        <v>0</v>
      </c>
      <c r="I92" s="24">
        <f t="shared" si="66"/>
        <v>0</v>
      </c>
      <c r="J92" s="23">
        <f t="shared" si="78"/>
        <v>1</v>
      </c>
      <c r="K92" s="24">
        <f t="shared" si="79"/>
        <v>0</v>
      </c>
      <c r="L92" s="24">
        <f t="shared" si="80"/>
        <v>0</v>
      </c>
      <c r="M92" s="23">
        <f t="shared" si="81"/>
        <v>0</v>
      </c>
      <c r="N92" s="46">
        <f t="shared" si="69"/>
        <v>0</v>
      </c>
      <c r="O92" s="46">
        <f t="shared" si="70"/>
        <v>0</v>
      </c>
      <c r="P92" s="202">
        <f t="shared" si="82"/>
        <v>0</v>
      </c>
      <c r="Q92" s="28">
        <f t="shared" si="83"/>
        <v>0</v>
      </c>
      <c r="R92" s="28">
        <f t="shared" si="84"/>
        <v>0</v>
      </c>
      <c r="S92" s="29">
        <f t="shared" si="67"/>
        <v>0</v>
      </c>
      <c r="T92" s="210">
        <f>IF(Tax!D$6,VLOOKUP(INT(B92),tax_tbl,2,TRUE),0)</f>
        <v>0</v>
      </c>
    </row>
    <row r="93" spans="1:20" x14ac:dyDescent="0.35">
      <c r="A93" s="66">
        <f t="shared" si="72"/>
        <v>84</v>
      </c>
      <c r="B93" s="45">
        <f t="shared" si="73"/>
        <v>149</v>
      </c>
      <c r="C93" s="59">
        <f t="shared" si="74"/>
        <v>149</v>
      </c>
      <c r="D93" s="36">
        <f t="shared" si="64"/>
        <v>0</v>
      </c>
      <c r="E93" s="22">
        <f t="shared" si="65"/>
        <v>0</v>
      </c>
      <c r="F93" s="24">
        <f t="shared" si="75"/>
        <v>0</v>
      </c>
      <c r="G93" s="23">
        <f t="shared" si="76"/>
        <v>0</v>
      </c>
      <c r="H93" s="37">
        <f t="shared" si="77"/>
        <v>0</v>
      </c>
      <c r="I93" s="24">
        <f t="shared" si="66"/>
        <v>0</v>
      </c>
      <c r="J93" s="23">
        <f t="shared" si="78"/>
        <v>1</v>
      </c>
      <c r="K93" s="24">
        <f t="shared" si="79"/>
        <v>0</v>
      </c>
      <c r="L93" s="24">
        <f t="shared" si="80"/>
        <v>0</v>
      </c>
      <c r="M93" s="23">
        <f t="shared" si="81"/>
        <v>0</v>
      </c>
      <c r="N93" s="46">
        <f t="shared" si="69"/>
        <v>0</v>
      </c>
      <c r="O93" s="46">
        <f t="shared" si="70"/>
        <v>0</v>
      </c>
      <c r="P93" s="202">
        <f t="shared" si="82"/>
        <v>0</v>
      </c>
      <c r="Q93" s="28">
        <f t="shared" si="83"/>
        <v>0</v>
      </c>
      <c r="R93" s="28">
        <f t="shared" si="84"/>
        <v>0</v>
      </c>
      <c r="S93" s="29">
        <f t="shared" si="67"/>
        <v>0</v>
      </c>
      <c r="T93" s="210">
        <f>IF(Tax!D$6,VLOOKUP(INT(B93),tax_tbl,2,TRUE),0)</f>
        <v>0</v>
      </c>
    </row>
    <row r="94" spans="1:20" x14ac:dyDescent="0.35">
      <c r="A94" s="66">
        <f t="shared" si="72"/>
        <v>85</v>
      </c>
      <c r="B94" s="45">
        <f t="shared" si="73"/>
        <v>150</v>
      </c>
      <c r="C94" s="59">
        <f t="shared" si="74"/>
        <v>150</v>
      </c>
      <c r="D94" s="36">
        <f t="shared" si="64"/>
        <v>0</v>
      </c>
      <c r="E94" s="22">
        <f t="shared" si="65"/>
        <v>0</v>
      </c>
      <c r="F94" s="24">
        <f t="shared" si="75"/>
        <v>0</v>
      </c>
      <c r="G94" s="23">
        <f t="shared" si="76"/>
        <v>0</v>
      </c>
      <c r="H94" s="37">
        <f t="shared" si="77"/>
        <v>0</v>
      </c>
      <c r="I94" s="24">
        <f t="shared" si="66"/>
        <v>0</v>
      </c>
      <c r="J94" s="23">
        <f t="shared" si="78"/>
        <v>1</v>
      </c>
      <c r="K94" s="24">
        <f t="shared" si="79"/>
        <v>0</v>
      </c>
      <c r="L94" s="24">
        <f t="shared" si="80"/>
        <v>0</v>
      </c>
      <c r="M94" s="23">
        <f t="shared" si="81"/>
        <v>0</v>
      </c>
      <c r="N94" s="46">
        <f t="shared" si="69"/>
        <v>0</v>
      </c>
      <c r="O94" s="46">
        <f t="shared" si="70"/>
        <v>0</v>
      </c>
      <c r="P94" s="202">
        <f t="shared" si="82"/>
        <v>0</v>
      </c>
      <c r="Q94" s="28">
        <f t="shared" si="83"/>
        <v>0</v>
      </c>
      <c r="R94" s="28">
        <f t="shared" si="84"/>
        <v>0</v>
      </c>
      <c r="S94" s="29">
        <f t="shared" si="67"/>
        <v>0</v>
      </c>
      <c r="T94" s="210">
        <f>IF(Tax!D$6,VLOOKUP(INT(B94),tax_tbl,2,TRUE),0)</f>
        <v>0</v>
      </c>
    </row>
    <row r="95" spans="1:20" x14ac:dyDescent="0.35">
      <c r="A95" s="66">
        <f t="shared" si="72"/>
        <v>86</v>
      </c>
      <c r="B95" s="45">
        <f t="shared" si="73"/>
        <v>151</v>
      </c>
      <c r="C95" s="59">
        <f t="shared" si="74"/>
        <v>151</v>
      </c>
      <c r="D95" s="36">
        <f t="shared" si="64"/>
        <v>0</v>
      </c>
      <c r="E95" s="22">
        <f t="shared" si="65"/>
        <v>0</v>
      </c>
      <c r="F95" s="24">
        <f t="shared" si="75"/>
        <v>0</v>
      </c>
      <c r="G95" s="23">
        <f t="shared" si="76"/>
        <v>0</v>
      </c>
      <c r="H95" s="37">
        <f t="shared" si="77"/>
        <v>0</v>
      </c>
      <c r="I95" s="24">
        <f t="shared" si="66"/>
        <v>0</v>
      </c>
      <c r="J95" s="23">
        <f t="shared" si="78"/>
        <v>1</v>
      </c>
      <c r="K95" s="24">
        <f t="shared" si="79"/>
        <v>0</v>
      </c>
      <c r="L95" s="24">
        <f t="shared" si="80"/>
        <v>0</v>
      </c>
      <c r="M95" s="23">
        <f t="shared" si="81"/>
        <v>0</v>
      </c>
      <c r="N95" s="46">
        <f t="shared" si="69"/>
        <v>0</v>
      </c>
      <c r="O95" s="46">
        <f t="shared" si="70"/>
        <v>0</v>
      </c>
      <c r="P95" s="202">
        <f t="shared" si="82"/>
        <v>0</v>
      </c>
      <c r="Q95" s="28">
        <f t="shared" si="83"/>
        <v>0</v>
      </c>
      <c r="R95" s="28">
        <f t="shared" si="84"/>
        <v>0</v>
      </c>
      <c r="S95" s="29">
        <f t="shared" si="67"/>
        <v>0</v>
      </c>
      <c r="T95" s="210">
        <f>IF(Tax!D$6,VLOOKUP(INT(B95),tax_tbl,2,TRUE),0)</f>
        <v>0</v>
      </c>
    </row>
    <row r="96" spans="1:20" x14ac:dyDescent="0.35">
      <c r="A96" s="66">
        <f t="shared" si="72"/>
        <v>87</v>
      </c>
      <c r="B96" s="45">
        <f t="shared" si="73"/>
        <v>152</v>
      </c>
      <c r="C96" s="59">
        <f t="shared" si="74"/>
        <v>152</v>
      </c>
      <c r="D96" s="36">
        <f t="shared" si="64"/>
        <v>0</v>
      </c>
      <c r="E96" s="22">
        <f t="shared" si="65"/>
        <v>0</v>
      </c>
      <c r="F96" s="24">
        <f t="shared" ref="F96:F105" si="85">D96/D$8</f>
        <v>0</v>
      </c>
      <c r="G96" s="23">
        <f t="shared" ref="G96:G105" si="86">E96/E$8</f>
        <v>0</v>
      </c>
      <c r="H96" s="37">
        <f t="shared" ref="H96:H105" si="87">F96*G96</f>
        <v>0</v>
      </c>
      <c r="I96" s="24">
        <f t="shared" si="66"/>
        <v>0</v>
      </c>
      <c r="J96" s="23">
        <f t="shared" ref="J96:J105" si="88">(1-F96)*(1-G96)</f>
        <v>1</v>
      </c>
      <c r="K96" s="24">
        <f t="shared" ref="K96:K105" si="89">F96*(1-G96)</f>
        <v>0</v>
      </c>
      <c r="L96" s="24">
        <f t="shared" ref="L96:L105" si="90">(1-F96)*G96</f>
        <v>0</v>
      </c>
      <c r="M96" s="23">
        <f t="shared" ref="M96:M105" si="91">K96+L96</f>
        <v>0</v>
      </c>
      <c r="N96" s="46">
        <f t="shared" si="69"/>
        <v>0</v>
      </c>
      <c r="O96" s="46">
        <f t="shared" si="70"/>
        <v>0</v>
      </c>
      <c r="P96" s="202">
        <f t="shared" ref="P96:P105" si="92">F96-F97</f>
        <v>0</v>
      </c>
      <c r="Q96" s="28">
        <f t="shared" ref="Q96:Q105" si="93">G96-G97</f>
        <v>0</v>
      </c>
      <c r="R96" s="28">
        <f t="shared" ref="R96:R105" si="94">H96-H97</f>
        <v>0</v>
      </c>
      <c r="S96" s="29">
        <f t="shared" si="67"/>
        <v>0</v>
      </c>
      <c r="T96" s="210">
        <f>IF(Tax!D$6,VLOOKUP(INT(B96),tax_tbl,2,TRUE),0)</f>
        <v>0</v>
      </c>
    </row>
    <row r="97" spans="1:20" x14ac:dyDescent="0.35">
      <c r="A97" s="66">
        <f t="shared" si="72"/>
        <v>88</v>
      </c>
      <c r="B97" s="45">
        <f t="shared" si="73"/>
        <v>153</v>
      </c>
      <c r="C97" s="59">
        <f t="shared" si="74"/>
        <v>153</v>
      </c>
      <c r="D97" s="36">
        <f t="shared" si="64"/>
        <v>0</v>
      </c>
      <c r="E97" s="22">
        <f t="shared" si="65"/>
        <v>0</v>
      </c>
      <c r="F97" s="24">
        <f t="shared" si="85"/>
        <v>0</v>
      </c>
      <c r="G97" s="23">
        <f t="shared" si="86"/>
        <v>0</v>
      </c>
      <c r="H97" s="37">
        <f t="shared" si="87"/>
        <v>0</v>
      </c>
      <c r="I97" s="24">
        <f t="shared" si="66"/>
        <v>0</v>
      </c>
      <c r="J97" s="23">
        <f t="shared" si="88"/>
        <v>1</v>
      </c>
      <c r="K97" s="24">
        <f t="shared" si="89"/>
        <v>0</v>
      </c>
      <c r="L97" s="24">
        <f t="shared" si="90"/>
        <v>0</v>
      </c>
      <c r="M97" s="23">
        <f t="shared" si="91"/>
        <v>0</v>
      </c>
      <c r="N97" s="46">
        <f t="shared" si="69"/>
        <v>0</v>
      </c>
      <c r="O97" s="46">
        <f t="shared" si="70"/>
        <v>0</v>
      </c>
      <c r="P97" s="202">
        <f t="shared" si="92"/>
        <v>0</v>
      </c>
      <c r="Q97" s="28">
        <f t="shared" si="93"/>
        <v>0</v>
      </c>
      <c r="R97" s="28">
        <f t="shared" si="94"/>
        <v>0</v>
      </c>
      <c r="S97" s="29">
        <f t="shared" si="67"/>
        <v>0</v>
      </c>
      <c r="T97" s="210">
        <f>IF(Tax!D$6,VLOOKUP(INT(B97),tax_tbl,2,TRUE),0)</f>
        <v>0</v>
      </c>
    </row>
    <row r="98" spans="1:20" x14ac:dyDescent="0.35">
      <c r="A98" s="66">
        <f t="shared" si="72"/>
        <v>89</v>
      </c>
      <c r="B98" s="45">
        <f t="shared" si="73"/>
        <v>154</v>
      </c>
      <c r="C98" s="59">
        <f t="shared" si="74"/>
        <v>154</v>
      </c>
      <c r="D98" s="36">
        <f t="shared" si="64"/>
        <v>0</v>
      </c>
      <c r="E98" s="22">
        <f t="shared" si="65"/>
        <v>0</v>
      </c>
      <c r="F98" s="24">
        <f t="shared" si="85"/>
        <v>0</v>
      </c>
      <c r="G98" s="23">
        <f t="shared" si="86"/>
        <v>0</v>
      </c>
      <c r="H98" s="37">
        <f t="shared" si="87"/>
        <v>0</v>
      </c>
      <c r="I98" s="24">
        <f t="shared" si="66"/>
        <v>0</v>
      </c>
      <c r="J98" s="23">
        <f t="shared" si="88"/>
        <v>1</v>
      </c>
      <c r="K98" s="24">
        <f t="shared" si="89"/>
        <v>0</v>
      </c>
      <c r="L98" s="24">
        <f t="shared" si="90"/>
        <v>0</v>
      </c>
      <c r="M98" s="23">
        <f t="shared" si="91"/>
        <v>0</v>
      </c>
      <c r="N98" s="46">
        <f t="shared" si="69"/>
        <v>0</v>
      </c>
      <c r="O98" s="46">
        <f t="shared" si="70"/>
        <v>0</v>
      </c>
      <c r="P98" s="202">
        <f t="shared" si="92"/>
        <v>0</v>
      </c>
      <c r="Q98" s="28">
        <f t="shared" si="93"/>
        <v>0</v>
      </c>
      <c r="R98" s="28">
        <f t="shared" si="94"/>
        <v>0</v>
      </c>
      <c r="S98" s="29">
        <f t="shared" si="67"/>
        <v>0</v>
      </c>
      <c r="T98" s="210">
        <f>IF(Tax!D$6,VLOOKUP(INT(B98),tax_tbl,2,TRUE),0)</f>
        <v>0</v>
      </c>
    </row>
    <row r="99" spans="1:20" x14ac:dyDescent="0.35">
      <c r="A99" s="66">
        <f t="shared" si="72"/>
        <v>90</v>
      </c>
      <c r="B99" s="45">
        <f t="shared" si="73"/>
        <v>155</v>
      </c>
      <c r="C99" s="59">
        <f t="shared" si="74"/>
        <v>155</v>
      </c>
      <c r="D99" s="36">
        <f t="shared" si="64"/>
        <v>0</v>
      </c>
      <c r="E99" s="22">
        <f t="shared" si="65"/>
        <v>0</v>
      </c>
      <c r="F99" s="24">
        <f t="shared" si="85"/>
        <v>0</v>
      </c>
      <c r="G99" s="23">
        <f t="shared" si="86"/>
        <v>0</v>
      </c>
      <c r="H99" s="37">
        <f t="shared" si="87"/>
        <v>0</v>
      </c>
      <c r="I99" s="24">
        <f t="shared" si="66"/>
        <v>0</v>
      </c>
      <c r="J99" s="23">
        <f t="shared" si="88"/>
        <v>1</v>
      </c>
      <c r="K99" s="24">
        <f t="shared" si="89"/>
        <v>0</v>
      </c>
      <c r="L99" s="24">
        <f t="shared" si="90"/>
        <v>0</v>
      </c>
      <c r="M99" s="23">
        <f t="shared" si="91"/>
        <v>0</v>
      </c>
      <c r="N99" s="46">
        <f t="shared" si="69"/>
        <v>0</v>
      </c>
      <c r="O99" s="46">
        <f t="shared" si="70"/>
        <v>0</v>
      </c>
      <c r="P99" s="202">
        <f t="shared" si="92"/>
        <v>0</v>
      </c>
      <c r="Q99" s="28">
        <f t="shared" si="93"/>
        <v>0</v>
      </c>
      <c r="R99" s="28">
        <f t="shared" si="94"/>
        <v>0</v>
      </c>
      <c r="S99" s="29">
        <f t="shared" si="67"/>
        <v>0</v>
      </c>
      <c r="T99" s="210">
        <f>IF(Tax!D$6,VLOOKUP(INT(B99),tax_tbl,2,TRUE),0)</f>
        <v>0</v>
      </c>
    </row>
    <row r="100" spans="1:20" x14ac:dyDescent="0.35">
      <c r="A100" s="66">
        <f t="shared" si="72"/>
        <v>91</v>
      </c>
      <c r="B100" s="45">
        <f t="shared" si="73"/>
        <v>156</v>
      </c>
      <c r="C100" s="59">
        <f t="shared" si="74"/>
        <v>156</v>
      </c>
      <c r="D100" s="36">
        <f t="shared" si="64"/>
        <v>0</v>
      </c>
      <c r="E100" s="22">
        <f t="shared" si="65"/>
        <v>0</v>
      </c>
      <c r="F100" s="24">
        <f t="shared" si="85"/>
        <v>0</v>
      </c>
      <c r="G100" s="23">
        <f t="shared" si="86"/>
        <v>0</v>
      </c>
      <c r="H100" s="37">
        <f t="shared" si="87"/>
        <v>0</v>
      </c>
      <c r="I100" s="24">
        <f t="shared" si="66"/>
        <v>0</v>
      </c>
      <c r="J100" s="23">
        <f t="shared" si="88"/>
        <v>1</v>
      </c>
      <c r="K100" s="24">
        <f t="shared" si="89"/>
        <v>0</v>
      </c>
      <c r="L100" s="24">
        <f t="shared" si="90"/>
        <v>0</v>
      </c>
      <c r="M100" s="23">
        <f t="shared" si="91"/>
        <v>0</v>
      </c>
      <c r="N100" s="46">
        <f t="shared" si="69"/>
        <v>0</v>
      </c>
      <c r="O100" s="46">
        <f t="shared" si="70"/>
        <v>0</v>
      </c>
      <c r="P100" s="202">
        <f t="shared" si="92"/>
        <v>0</v>
      </c>
      <c r="Q100" s="28">
        <f t="shared" si="93"/>
        <v>0</v>
      </c>
      <c r="R100" s="28">
        <f t="shared" si="94"/>
        <v>0</v>
      </c>
      <c r="S100" s="29">
        <f t="shared" si="67"/>
        <v>0</v>
      </c>
      <c r="T100" s="210">
        <f>IF(Tax!D$6,VLOOKUP(INT(B100),tax_tbl,2,TRUE),0)</f>
        <v>0</v>
      </c>
    </row>
    <row r="101" spans="1:20" x14ac:dyDescent="0.35">
      <c r="A101" s="66">
        <f t="shared" si="72"/>
        <v>92</v>
      </c>
      <c r="B101" s="45">
        <f t="shared" si="73"/>
        <v>157</v>
      </c>
      <c r="C101" s="59">
        <f t="shared" si="74"/>
        <v>157</v>
      </c>
      <c r="D101" s="36">
        <f t="shared" si="64"/>
        <v>0</v>
      </c>
      <c r="E101" s="22">
        <f t="shared" si="65"/>
        <v>0</v>
      </c>
      <c r="F101" s="24">
        <f t="shared" si="85"/>
        <v>0</v>
      </c>
      <c r="G101" s="23">
        <f t="shared" si="86"/>
        <v>0</v>
      </c>
      <c r="H101" s="37">
        <f t="shared" si="87"/>
        <v>0</v>
      </c>
      <c r="I101" s="24">
        <f t="shared" si="66"/>
        <v>0</v>
      </c>
      <c r="J101" s="23">
        <f t="shared" si="88"/>
        <v>1</v>
      </c>
      <c r="K101" s="24">
        <f t="shared" si="89"/>
        <v>0</v>
      </c>
      <c r="L101" s="24">
        <f t="shared" si="90"/>
        <v>0</v>
      </c>
      <c r="M101" s="23">
        <f t="shared" si="91"/>
        <v>0</v>
      </c>
      <c r="N101" s="46">
        <f t="shared" si="69"/>
        <v>0</v>
      </c>
      <c r="O101" s="46">
        <f t="shared" si="70"/>
        <v>0</v>
      </c>
      <c r="P101" s="202">
        <f t="shared" si="92"/>
        <v>0</v>
      </c>
      <c r="Q101" s="28">
        <f t="shared" si="93"/>
        <v>0</v>
      </c>
      <c r="R101" s="28">
        <f t="shared" si="94"/>
        <v>0</v>
      </c>
      <c r="S101" s="29">
        <f t="shared" si="67"/>
        <v>0</v>
      </c>
      <c r="T101" s="210">
        <f>IF(Tax!D$6,VLOOKUP(INT(B101),tax_tbl,2,TRUE),0)</f>
        <v>0</v>
      </c>
    </row>
    <row r="102" spans="1:20" x14ac:dyDescent="0.35">
      <c r="A102" s="66">
        <f t="shared" si="72"/>
        <v>93</v>
      </c>
      <c r="B102" s="45">
        <f t="shared" si="73"/>
        <v>158</v>
      </c>
      <c r="C102" s="59">
        <f t="shared" si="74"/>
        <v>158</v>
      </c>
      <c r="D102" s="36">
        <f t="shared" si="64"/>
        <v>0</v>
      </c>
      <c r="E102" s="22">
        <f t="shared" si="65"/>
        <v>0</v>
      </c>
      <c r="F102" s="24">
        <f t="shared" si="85"/>
        <v>0</v>
      </c>
      <c r="G102" s="23">
        <f t="shared" si="86"/>
        <v>0</v>
      </c>
      <c r="H102" s="37">
        <f t="shared" si="87"/>
        <v>0</v>
      </c>
      <c r="I102" s="24">
        <f t="shared" si="66"/>
        <v>0</v>
      </c>
      <c r="J102" s="23">
        <f t="shared" si="88"/>
        <v>1</v>
      </c>
      <c r="K102" s="24">
        <f t="shared" si="89"/>
        <v>0</v>
      </c>
      <c r="L102" s="24">
        <f t="shared" si="90"/>
        <v>0</v>
      </c>
      <c r="M102" s="23">
        <f t="shared" si="91"/>
        <v>0</v>
      </c>
      <c r="N102" s="46">
        <f t="shared" si="69"/>
        <v>0</v>
      </c>
      <c r="O102" s="46">
        <f t="shared" si="70"/>
        <v>0</v>
      </c>
      <c r="P102" s="202">
        <f t="shared" si="92"/>
        <v>0</v>
      </c>
      <c r="Q102" s="28">
        <f t="shared" si="93"/>
        <v>0</v>
      </c>
      <c r="R102" s="28">
        <f t="shared" si="94"/>
        <v>0</v>
      </c>
      <c r="S102" s="29">
        <f t="shared" si="67"/>
        <v>0</v>
      </c>
      <c r="T102" s="210">
        <f>IF(Tax!D$6,VLOOKUP(INT(B102),tax_tbl,2,TRUE),0)</f>
        <v>0</v>
      </c>
    </row>
    <row r="103" spans="1:20" x14ac:dyDescent="0.35">
      <c r="A103" s="66">
        <f t="shared" si="72"/>
        <v>94</v>
      </c>
      <c r="B103" s="45">
        <f t="shared" si="73"/>
        <v>159</v>
      </c>
      <c r="C103" s="59">
        <f t="shared" si="74"/>
        <v>159</v>
      </c>
      <c r="D103" s="36">
        <f t="shared" si="64"/>
        <v>0</v>
      </c>
      <c r="E103" s="22">
        <f t="shared" si="65"/>
        <v>0</v>
      </c>
      <c r="F103" s="24">
        <f t="shared" si="85"/>
        <v>0</v>
      </c>
      <c r="G103" s="23">
        <f t="shared" si="86"/>
        <v>0</v>
      </c>
      <c r="H103" s="37">
        <f t="shared" si="87"/>
        <v>0</v>
      </c>
      <c r="I103" s="24">
        <f t="shared" si="66"/>
        <v>0</v>
      </c>
      <c r="J103" s="23">
        <f t="shared" si="88"/>
        <v>1</v>
      </c>
      <c r="K103" s="24">
        <f t="shared" si="89"/>
        <v>0</v>
      </c>
      <c r="L103" s="24">
        <f t="shared" si="90"/>
        <v>0</v>
      </c>
      <c r="M103" s="23">
        <f t="shared" si="91"/>
        <v>0</v>
      </c>
      <c r="N103" s="46">
        <f t="shared" si="69"/>
        <v>0</v>
      </c>
      <c r="O103" s="46">
        <f t="shared" si="70"/>
        <v>0</v>
      </c>
      <c r="P103" s="202">
        <f t="shared" si="92"/>
        <v>0</v>
      </c>
      <c r="Q103" s="28">
        <f t="shared" si="93"/>
        <v>0</v>
      </c>
      <c r="R103" s="28">
        <f t="shared" si="94"/>
        <v>0</v>
      </c>
      <c r="S103" s="29">
        <f t="shared" si="67"/>
        <v>0</v>
      </c>
      <c r="T103" s="210">
        <f>IF(Tax!D$6,VLOOKUP(INT(B103),tax_tbl,2,TRUE),0)</f>
        <v>0</v>
      </c>
    </row>
    <row r="104" spans="1:20" x14ac:dyDescent="0.35">
      <c r="A104" s="66">
        <f t="shared" si="72"/>
        <v>95</v>
      </c>
      <c r="B104" s="45">
        <f t="shared" si="73"/>
        <v>160</v>
      </c>
      <c r="C104" s="59">
        <f t="shared" si="74"/>
        <v>160</v>
      </c>
      <c r="D104" s="36">
        <f t="shared" ref="D104:D123" si="95">IF(ISERROR(VLOOKUP(INT(B104)+1,life_tbls,K$3,FALSE)),0,VLOOKUP(INT(B104),life_tbls,K$3,FALSE)+(VLOOKUP(INT(B104)+1,life_tbls,K$3,FALSE)-VLOOKUP(INT(B104),life_tbls,K$3,FALSE))*(MOD(B104,1)/0.12))</f>
        <v>0</v>
      </c>
      <c r="E104" s="22">
        <f t="shared" ref="E104:E123" si="96">IF(ISERROR(VLOOKUP(INT(C104)+1,life_tbls,K$4,FALSE)),0,VLOOKUP(INT(C104),life_tbls,K$4,FALSE)+(VLOOKUP(INT(C104)+1,life_tbls,K$4,FALSE)-VLOOKUP(INT(C104),life_tbls,K$4,FALSE))*(MOD(C104,1)/0.12))</f>
        <v>0</v>
      </c>
      <c r="F104" s="24">
        <f t="shared" si="85"/>
        <v>0</v>
      </c>
      <c r="G104" s="23">
        <f t="shared" si="86"/>
        <v>0</v>
      </c>
      <c r="H104" s="37">
        <f t="shared" si="87"/>
        <v>0</v>
      </c>
      <c r="I104" s="24">
        <f t="shared" ref="I104:I123" si="97">1-J104</f>
        <v>0</v>
      </c>
      <c r="J104" s="23">
        <f t="shared" si="88"/>
        <v>1</v>
      </c>
      <c r="K104" s="24">
        <f t="shared" si="89"/>
        <v>0</v>
      </c>
      <c r="L104" s="24">
        <f t="shared" si="90"/>
        <v>0</v>
      </c>
      <c r="M104" s="23">
        <f t="shared" si="91"/>
        <v>0</v>
      </c>
      <c r="N104" s="46">
        <f t="shared" si="69"/>
        <v>0</v>
      </c>
      <c r="O104" s="46">
        <f t="shared" si="70"/>
        <v>0</v>
      </c>
      <c r="P104" s="202">
        <f t="shared" si="92"/>
        <v>0</v>
      </c>
      <c r="Q104" s="28">
        <f t="shared" si="93"/>
        <v>0</v>
      </c>
      <c r="R104" s="28">
        <f t="shared" si="94"/>
        <v>0</v>
      </c>
      <c r="S104" s="29">
        <f t="shared" ref="S104:S123" si="98">I104-I105</f>
        <v>0</v>
      </c>
      <c r="T104" s="210">
        <f>IF(Tax!D$6,VLOOKUP(INT(B104),tax_tbl,2,TRUE),0)</f>
        <v>0</v>
      </c>
    </row>
    <row r="105" spans="1:20" x14ac:dyDescent="0.35">
      <c r="A105" s="66">
        <f t="shared" si="72"/>
        <v>96</v>
      </c>
      <c r="B105" s="45">
        <f t="shared" si="73"/>
        <v>161</v>
      </c>
      <c r="C105" s="59">
        <f t="shared" si="74"/>
        <v>161</v>
      </c>
      <c r="D105" s="36">
        <f t="shared" si="95"/>
        <v>0</v>
      </c>
      <c r="E105" s="22">
        <f t="shared" si="96"/>
        <v>0</v>
      </c>
      <c r="F105" s="24">
        <f t="shared" si="85"/>
        <v>0</v>
      </c>
      <c r="G105" s="23">
        <f t="shared" si="86"/>
        <v>0</v>
      </c>
      <c r="H105" s="37">
        <f t="shared" si="87"/>
        <v>0</v>
      </c>
      <c r="I105" s="24">
        <f t="shared" si="97"/>
        <v>0</v>
      </c>
      <c r="J105" s="23">
        <f t="shared" si="88"/>
        <v>1</v>
      </c>
      <c r="K105" s="24">
        <f t="shared" si="89"/>
        <v>0</v>
      </c>
      <c r="L105" s="24">
        <f t="shared" si="90"/>
        <v>0</v>
      </c>
      <c r="M105" s="23">
        <f t="shared" si="91"/>
        <v>0</v>
      </c>
      <c r="N105" s="46">
        <f t="shared" si="69"/>
        <v>0</v>
      </c>
      <c r="O105" s="46">
        <f t="shared" si="70"/>
        <v>0</v>
      </c>
      <c r="P105" s="202">
        <f t="shared" si="92"/>
        <v>0</v>
      </c>
      <c r="Q105" s="28">
        <f t="shared" si="93"/>
        <v>0</v>
      </c>
      <c r="R105" s="28">
        <f t="shared" si="94"/>
        <v>0</v>
      </c>
      <c r="S105" s="29">
        <f t="shared" si="98"/>
        <v>0</v>
      </c>
      <c r="T105" s="210">
        <f>IF(Tax!D$6,VLOOKUP(INT(B105),tax_tbl,2,TRUE),0)</f>
        <v>0</v>
      </c>
    </row>
    <row r="106" spans="1:20" x14ac:dyDescent="0.35">
      <c r="A106" s="66">
        <f t="shared" si="72"/>
        <v>97</v>
      </c>
      <c r="B106" s="45">
        <f t="shared" si="73"/>
        <v>162</v>
      </c>
      <c r="C106" s="59">
        <f t="shared" si="74"/>
        <v>162</v>
      </c>
      <c r="D106" s="36">
        <f t="shared" si="95"/>
        <v>0</v>
      </c>
      <c r="E106" s="22">
        <f t="shared" si="96"/>
        <v>0</v>
      </c>
      <c r="F106" s="24">
        <f t="shared" ref="F106:F115" si="99">D106/D$8</f>
        <v>0</v>
      </c>
      <c r="G106" s="23">
        <f t="shared" ref="G106:G115" si="100">E106/E$8</f>
        <v>0</v>
      </c>
      <c r="H106" s="37">
        <f t="shared" ref="H106:H115" si="101">F106*G106</f>
        <v>0</v>
      </c>
      <c r="I106" s="24">
        <f t="shared" si="97"/>
        <v>0</v>
      </c>
      <c r="J106" s="23">
        <f t="shared" ref="J106:J115" si="102">(1-F106)*(1-G106)</f>
        <v>1</v>
      </c>
      <c r="K106" s="24">
        <f t="shared" ref="K106:K115" si="103">F106*(1-G106)</f>
        <v>0</v>
      </c>
      <c r="L106" s="24">
        <f t="shared" ref="L106:L115" si="104">(1-F106)*G106</f>
        <v>0</v>
      </c>
      <c r="M106" s="23">
        <f t="shared" ref="M106:M115" si="105">K106+L106</f>
        <v>0</v>
      </c>
      <c r="N106" s="46">
        <f t="shared" si="69"/>
        <v>0</v>
      </c>
      <c r="O106" s="46">
        <f t="shared" si="70"/>
        <v>0</v>
      </c>
      <c r="P106" s="202">
        <f t="shared" ref="P106:P115" si="106">F106-F107</f>
        <v>0</v>
      </c>
      <c r="Q106" s="28">
        <f t="shared" ref="Q106:Q115" si="107">G106-G107</f>
        <v>0</v>
      </c>
      <c r="R106" s="28">
        <f t="shared" ref="R106:R115" si="108">H106-H107</f>
        <v>0</v>
      </c>
      <c r="S106" s="29">
        <f t="shared" si="98"/>
        <v>0</v>
      </c>
      <c r="T106" s="210">
        <f>IF(Tax!D$6,VLOOKUP(INT(B106),tax_tbl,2,TRUE),0)</f>
        <v>0</v>
      </c>
    </row>
    <row r="107" spans="1:20" x14ac:dyDescent="0.35">
      <c r="A107" s="66">
        <f t="shared" si="72"/>
        <v>98</v>
      </c>
      <c r="B107" s="45">
        <f t="shared" si="73"/>
        <v>163</v>
      </c>
      <c r="C107" s="59">
        <f t="shared" si="74"/>
        <v>163</v>
      </c>
      <c r="D107" s="36">
        <f t="shared" si="95"/>
        <v>0</v>
      </c>
      <c r="E107" s="22">
        <f t="shared" si="96"/>
        <v>0</v>
      </c>
      <c r="F107" s="24">
        <f t="shared" si="99"/>
        <v>0</v>
      </c>
      <c r="G107" s="23">
        <f t="shared" si="100"/>
        <v>0</v>
      </c>
      <c r="H107" s="37">
        <f t="shared" si="101"/>
        <v>0</v>
      </c>
      <c r="I107" s="24">
        <f t="shared" si="97"/>
        <v>0</v>
      </c>
      <c r="J107" s="23">
        <f t="shared" si="102"/>
        <v>1</v>
      </c>
      <c r="K107" s="24">
        <f t="shared" si="103"/>
        <v>0</v>
      </c>
      <c r="L107" s="24">
        <f t="shared" si="104"/>
        <v>0</v>
      </c>
      <c r="M107" s="23">
        <f t="shared" si="105"/>
        <v>0</v>
      </c>
      <c r="N107" s="46">
        <f t="shared" si="69"/>
        <v>0</v>
      </c>
      <c r="O107" s="46">
        <f t="shared" si="70"/>
        <v>0</v>
      </c>
      <c r="P107" s="202">
        <f t="shared" si="106"/>
        <v>0</v>
      </c>
      <c r="Q107" s="28">
        <f t="shared" si="107"/>
        <v>0</v>
      </c>
      <c r="R107" s="28">
        <f t="shared" si="108"/>
        <v>0</v>
      </c>
      <c r="S107" s="29">
        <f t="shared" si="98"/>
        <v>0</v>
      </c>
      <c r="T107" s="210">
        <f>IF(Tax!D$6,VLOOKUP(INT(B107),tax_tbl,2,TRUE),0)</f>
        <v>0</v>
      </c>
    </row>
    <row r="108" spans="1:20" x14ac:dyDescent="0.35">
      <c r="A108" s="66">
        <f t="shared" si="72"/>
        <v>99</v>
      </c>
      <c r="B108" s="45">
        <f t="shared" si="73"/>
        <v>164</v>
      </c>
      <c r="C108" s="59">
        <f t="shared" si="74"/>
        <v>164</v>
      </c>
      <c r="D108" s="36">
        <f t="shared" si="95"/>
        <v>0</v>
      </c>
      <c r="E108" s="22">
        <f t="shared" si="96"/>
        <v>0</v>
      </c>
      <c r="F108" s="24">
        <f t="shared" si="99"/>
        <v>0</v>
      </c>
      <c r="G108" s="23">
        <f t="shared" si="100"/>
        <v>0</v>
      </c>
      <c r="H108" s="37">
        <f t="shared" si="101"/>
        <v>0</v>
      </c>
      <c r="I108" s="24">
        <f t="shared" si="97"/>
        <v>0</v>
      </c>
      <c r="J108" s="23">
        <f t="shared" si="102"/>
        <v>1</v>
      </c>
      <c r="K108" s="24">
        <f t="shared" si="103"/>
        <v>0</v>
      </c>
      <c r="L108" s="24">
        <f t="shared" si="104"/>
        <v>0</v>
      </c>
      <c r="M108" s="23">
        <f t="shared" si="105"/>
        <v>0</v>
      </c>
      <c r="N108" s="46">
        <f t="shared" si="69"/>
        <v>0</v>
      </c>
      <c r="O108" s="46">
        <f t="shared" si="70"/>
        <v>0</v>
      </c>
      <c r="P108" s="202">
        <f t="shared" si="106"/>
        <v>0</v>
      </c>
      <c r="Q108" s="28">
        <f t="shared" si="107"/>
        <v>0</v>
      </c>
      <c r="R108" s="28">
        <f t="shared" si="108"/>
        <v>0</v>
      </c>
      <c r="S108" s="29">
        <f t="shared" si="98"/>
        <v>0</v>
      </c>
      <c r="T108" s="210">
        <f>IF(Tax!D$6,VLOOKUP(INT(B108),tax_tbl,2,TRUE),0)</f>
        <v>0</v>
      </c>
    </row>
    <row r="109" spans="1:20" x14ac:dyDescent="0.35">
      <c r="A109" s="66">
        <f t="shared" si="72"/>
        <v>100</v>
      </c>
      <c r="B109" s="45">
        <f t="shared" si="73"/>
        <v>165</v>
      </c>
      <c r="C109" s="59">
        <f t="shared" si="74"/>
        <v>165</v>
      </c>
      <c r="D109" s="36">
        <f t="shared" si="95"/>
        <v>0</v>
      </c>
      <c r="E109" s="22">
        <f t="shared" si="96"/>
        <v>0</v>
      </c>
      <c r="F109" s="24">
        <f t="shared" si="99"/>
        <v>0</v>
      </c>
      <c r="G109" s="23">
        <f t="shared" si="100"/>
        <v>0</v>
      </c>
      <c r="H109" s="37">
        <f t="shared" si="101"/>
        <v>0</v>
      </c>
      <c r="I109" s="24">
        <f t="shared" si="97"/>
        <v>0</v>
      </c>
      <c r="J109" s="23">
        <f t="shared" si="102"/>
        <v>1</v>
      </c>
      <c r="K109" s="24">
        <f t="shared" si="103"/>
        <v>0</v>
      </c>
      <c r="L109" s="24">
        <f t="shared" si="104"/>
        <v>0</v>
      </c>
      <c r="M109" s="23">
        <f t="shared" si="105"/>
        <v>0</v>
      </c>
      <c r="N109" s="46">
        <f t="shared" si="69"/>
        <v>0</v>
      </c>
      <c r="O109" s="46">
        <f t="shared" si="70"/>
        <v>0</v>
      </c>
      <c r="P109" s="202">
        <f t="shared" si="106"/>
        <v>0</v>
      </c>
      <c r="Q109" s="28">
        <f t="shared" si="107"/>
        <v>0</v>
      </c>
      <c r="R109" s="28">
        <f t="shared" si="108"/>
        <v>0</v>
      </c>
      <c r="S109" s="29">
        <f t="shared" si="98"/>
        <v>0</v>
      </c>
      <c r="T109" s="210">
        <f>IF(Tax!D$6,VLOOKUP(INT(B109),tax_tbl,2,TRUE),0)</f>
        <v>0</v>
      </c>
    </row>
    <row r="110" spans="1:20" x14ac:dyDescent="0.35">
      <c r="A110" s="66">
        <f t="shared" si="72"/>
        <v>101</v>
      </c>
      <c r="B110" s="45">
        <f t="shared" si="73"/>
        <v>166</v>
      </c>
      <c r="C110" s="59">
        <f t="shared" si="74"/>
        <v>166</v>
      </c>
      <c r="D110" s="36">
        <f t="shared" si="95"/>
        <v>0</v>
      </c>
      <c r="E110" s="22">
        <f t="shared" si="96"/>
        <v>0</v>
      </c>
      <c r="F110" s="24">
        <f t="shared" si="99"/>
        <v>0</v>
      </c>
      <c r="G110" s="23">
        <f t="shared" si="100"/>
        <v>0</v>
      </c>
      <c r="H110" s="37">
        <f t="shared" si="101"/>
        <v>0</v>
      </c>
      <c r="I110" s="24">
        <f t="shared" si="97"/>
        <v>0</v>
      </c>
      <c r="J110" s="23">
        <f t="shared" si="102"/>
        <v>1</v>
      </c>
      <c r="K110" s="24">
        <f t="shared" si="103"/>
        <v>0</v>
      </c>
      <c r="L110" s="24">
        <f t="shared" si="104"/>
        <v>0</v>
      </c>
      <c r="M110" s="23">
        <f t="shared" si="105"/>
        <v>0</v>
      </c>
      <c r="N110" s="46">
        <f t="shared" si="69"/>
        <v>0</v>
      </c>
      <c r="O110" s="46">
        <f t="shared" si="70"/>
        <v>0</v>
      </c>
      <c r="P110" s="202">
        <f t="shared" si="106"/>
        <v>0</v>
      </c>
      <c r="Q110" s="28">
        <f t="shared" si="107"/>
        <v>0</v>
      </c>
      <c r="R110" s="28">
        <f t="shared" si="108"/>
        <v>0</v>
      </c>
      <c r="S110" s="29">
        <f t="shared" si="98"/>
        <v>0</v>
      </c>
      <c r="T110" s="210">
        <f>IF(Tax!D$6,VLOOKUP(INT(B110),tax_tbl,2,TRUE),0)</f>
        <v>0</v>
      </c>
    </row>
    <row r="111" spans="1:20" x14ac:dyDescent="0.35">
      <c r="A111" s="66">
        <f t="shared" si="72"/>
        <v>102</v>
      </c>
      <c r="B111" s="45">
        <f t="shared" si="73"/>
        <v>167</v>
      </c>
      <c r="C111" s="59">
        <f t="shared" si="74"/>
        <v>167</v>
      </c>
      <c r="D111" s="36">
        <f t="shared" si="95"/>
        <v>0</v>
      </c>
      <c r="E111" s="22">
        <f t="shared" si="96"/>
        <v>0</v>
      </c>
      <c r="F111" s="24">
        <f t="shared" si="99"/>
        <v>0</v>
      </c>
      <c r="G111" s="23">
        <f t="shared" si="100"/>
        <v>0</v>
      </c>
      <c r="H111" s="37">
        <f t="shared" si="101"/>
        <v>0</v>
      </c>
      <c r="I111" s="24">
        <f t="shared" si="97"/>
        <v>0</v>
      </c>
      <c r="J111" s="23">
        <f t="shared" si="102"/>
        <v>1</v>
      </c>
      <c r="K111" s="24">
        <f t="shared" si="103"/>
        <v>0</v>
      </c>
      <c r="L111" s="24">
        <f t="shared" si="104"/>
        <v>0</v>
      </c>
      <c r="M111" s="23">
        <f t="shared" si="105"/>
        <v>0</v>
      </c>
      <c r="N111" s="46">
        <f t="shared" si="69"/>
        <v>0</v>
      </c>
      <c r="O111" s="46">
        <f t="shared" si="70"/>
        <v>0</v>
      </c>
      <c r="P111" s="202">
        <f t="shared" si="106"/>
        <v>0</v>
      </c>
      <c r="Q111" s="28">
        <f t="shared" si="107"/>
        <v>0</v>
      </c>
      <c r="R111" s="28">
        <f t="shared" si="108"/>
        <v>0</v>
      </c>
      <c r="S111" s="29">
        <f t="shared" si="98"/>
        <v>0</v>
      </c>
      <c r="T111" s="210">
        <f>IF(Tax!D$6,VLOOKUP(INT(B111),tax_tbl,2,TRUE),0)</f>
        <v>0</v>
      </c>
    </row>
    <row r="112" spans="1:20" x14ac:dyDescent="0.35">
      <c r="A112" s="66">
        <f t="shared" si="72"/>
        <v>103</v>
      </c>
      <c r="B112" s="45">
        <f t="shared" si="73"/>
        <v>168</v>
      </c>
      <c r="C112" s="59">
        <f t="shared" si="74"/>
        <v>168</v>
      </c>
      <c r="D112" s="36">
        <f t="shared" si="95"/>
        <v>0</v>
      </c>
      <c r="E112" s="22">
        <f t="shared" si="96"/>
        <v>0</v>
      </c>
      <c r="F112" s="24">
        <f t="shared" si="99"/>
        <v>0</v>
      </c>
      <c r="G112" s="23">
        <f t="shared" si="100"/>
        <v>0</v>
      </c>
      <c r="H112" s="37">
        <f t="shared" si="101"/>
        <v>0</v>
      </c>
      <c r="I112" s="24">
        <f t="shared" si="97"/>
        <v>0</v>
      </c>
      <c r="J112" s="23">
        <f t="shared" si="102"/>
        <v>1</v>
      </c>
      <c r="K112" s="24">
        <f t="shared" si="103"/>
        <v>0</v>
      </c>
      <c r="L112" s="24">
        <f t="shared" si="104"/>
        <v>0</v>
      </c>
      <c r="M112" s="23">
        <f t="shared" si="105"/>
        <v>0</v>
      </c>
      <c r="N112" s="46">
        <f t="shared" si="69"/>
        <v>0</v>
      </c>
      <c r="O112" s="46">
        <f t="shared" si="70"/>
        <v>0</v>
      </c>
      <c r="P112" s="202">
        <f t="shared" si="106"/>
        <v>0</v>
      </c>
      <c r="Q112" s="28">
        <f t="shared" si="107"/>
        <v>0</v>
      </c>
      <c r="R112" s="28">
        <f t="shared" si="108"/>
        <v>0</v>
      </c>
      <c r="S112" s="29">
        <f t="shared" si="98"/>
        <v>0</v>
      </c>
      <c r="T112" s="210">
        <f>IF(Tax!D$6,VLOOKUP(INT(B112),tax_tbl,2,TRUE),0)</f>
        <v>0</v>
      </c>
    </row>
    <row r="113" spans="1:20" x14ac:dyDescent="0.35">
      <c r="A113" s="66">
        <f t="shared" si="72"/>
        <v>104</v>
      </c>
      <c r="B113" s="45">
        <f t="shared" si="73"/>
        <v>169</v>
      </c>
      <c r="C113" s="59">
        <f t="shared" si="74"/>
        <v>169</v>
      </c>
      <c r="D113" s="36">
        <f t="shared" si="95"/>
        <v>0</v>
      </c>
      <c r="E113" s="22">
        <f t="shared" si="96"/>
        <v>0</v>
      </c>
      <c r="F113" s="24">
        <f t="shared" si="99"/>
        <v>0</v>
      </c>
      <c r="G113" s="23">
        <f t="shared" si="100"/>
        <v>0</v>
      </c>
      <c r="H113" s="37">
        <f t="shared" si="101"/>
        <v>0</v>
      </c>
      <c r="I113" s="24">
        <f t="shared" si="97"/>
        <v>0</v>
      </c>
      <c r="J113" s="23">
        <f t="shared" si="102"/>
        <v>1</v>
      </c>
      <c r="K113" s="24">
        <f t="shared" si="103"/>
        <v>0</v>
      </c>
      <c r="L113" s="24">
        <f t="shared" si="104"/>
        <v>0</v>
      </c>
      <c r="M113" s="23">
        <f t="shared" si="105"/>
        <v>0</v>
      </c>
      <c r="N113" s="46">
        <f t="shared" si="69"/>
        <v>0</v>
      </c>
      <c r="O113" s="46">
        <f t="shared" si="70"/>
        <v>0</v>
      </c>
      <c r="P113" s="202">
        <f t="shared" si="106"/>
        <v>0</v>
      </c>
      <c r="Q113" s="28">
        <f t="shared" si="107"/>
        <v>0</v>
      </c>
      <c r="R113" s="28">
        <f t="shared" si="108"/>
        <v>0</v>
      </c>
      <c r="S113" s="29">
        <f t="shared" si="98"/>
        <v>0</v>
      </c>
      <c r="T113" s="210">
        <f>IF(Tax!D$6,VLOOKUP(INT(B113),tax_tbl,2,TRUE),0)</f>
        <v>0</v>
      </c>
    </row>
    <row r="114" spans="1:20" x14ac:dyDescent="0.35">
      <c r="A114" s="66">
        <f t="shared" si="72"/>
        <v>105</v>
      </c>
      <c r="B114" s="45">
        <f t="shared" si="73"/>
        <v>170</v>
      </c>
      <c r="C114" s="59">
        <f t="shared" si="74"/>
        <v>170</v>
      </c>
      <c r="D114" s="36">
        <f t="shared" si="95"/>
        <v>0</v>
      </c>
      <c r="E114" s="22">
        <f t="shared" si="96"/>
        <v>0</v>
      </c>
      <c r="F114" s="24">
        <f t="shared" si="99"/>
        <v>0</v>
      </c>
      <c r="G114" s="23">
        <f t="shared" si="100"/>
        <v>0</v>
      </c>
      <c r="H114" s="37">
        <f t="shared" si="101"/>
        <v>0</v>
      </c>
      <c r="I114" s="24">
        <f t="shared" si="97"/>
        <v>0</v>
      </c>
      <c r="J114" s="23">
        <f t="shared" si="102"/>
        <v>1</v>
      </c>
      <c r="K114" s="24">
        <f t="shared" si="103"/>
        <v>0</v>
      </c>
      <c r="L114" s="24">
        <f t="shared" si="104"/>
        <v>0</v>
      </c>
      <c r="M114" s="23">
        <f t="shared" si="105"/>
        <v>0</v>
      </c>
      <c r="N114" s="46">
        <f t="shared" si="69"/>
        <v>0</v>
      </c>
      <c r="O114" s="46">
        <f t="shared" si="70"/>
        <v>0</v>
      </c>
      <c r="P114" s="202">
        <f t="shared" si="106"/>
        <v>0</v>
      </c>
      <c r="Q114" s="28">
        <f t="shared" si="107"/>
        <v>0</v>
      </c>
      <c r="R114" s="28">
        <f t="shared" si="108"/>
        <v>0</v>
      </c>
      <c r="S114" s="29">
        <f t="shared" si="98"/>
        <v>0</v>
      </c>
      <c r="T114" s="210">
        <f>IF(Tax!D$6,VLOOKUP(INT(B114),tax_tbl,2,TRUE),0)</f>
        <v>0</v>
      </c>
    </row>
    <row r="115" spans="1:20" x14ac:dyDescent="0.35">
      <c r="A115" s="66">
        <f t="shared" si="72"/>
        <v>106</v>
      </c>
      <c r="B115" s="45">
        <f t="shared" si="73"/>
        <v>171</v>
      </c>
      <c r="C115" s="59">
        <f t="shared" si="74"/>
        <v>171</v>
      </c>
      <c r="D115" s="36">
        <f t="shared" si="95"/>
        <v>0</v>
      </c>
      <c r="E115" s="22">
        <f t="shared" si="96"/>
        <v>0</v>
      </c>
      <c r="F115" s="24">
        <f t="shared" si="99"/>
        <v>0</v>
      </c>
      <c r="G115" s="23">
        <f t="shared" si="100"/>
        <v>0</v>
      </c>
      <c r="H115" s="37">
        <f t="shared" si="101"/>
        <v>0</v>
      </c>
      <c r="I115" s="24">
        <f t="shared" si="97"/>
        <v>0</v>
      </c>
      <c r="J115" s="23">
        <f t="shared" si="102"/>
        <v>1</v>
      </c>
      <c r="K115" s="24">
        <f t="shared" si="103"/>
        <v>0</v>
      </c>
      <c r="L115" s="24">
        <f t="shared" si="104"/>
        <v>0</v>
      </c>
      <c r="M115" s="23">
        <f t="shared" si="105"/>
        <v>0</v>
      </c>
      <c r="N115" s="46">
        <f t="shared" si="69"/>
        <v>0</v>
      </c>
      <c r="O115" s="46">
        <f t="shared" si="70"/>
        <v>0</v>
      </c>
      <c r="P115" s="202">
        <f t="shared" si="106"/>
        <v>0</v>
      </c>
      <c r="Q115" s="28">
        <f t="shared" si="107"/>
        <v>0</v>
      </c>
      <c r="R115" s="28">
        <f t="shared" si="108"/>
        <v>0</v>
      </c>
      <c r="S115" s="29">
        <f t="shared" si="98"/>
        <v>0</v>
      </c>
      <c r="T115" s="210">
        <f>IF(Tax!D$6,VLOOKUP(INT(B115),tax_tbl,2,TRUE),0)</f>
        <v>0</v>
      </c>
    </row>
    <row r="116" spans="1:20" x14ac:dyDescent="0.35">
      <c r="A116" s="66">
        <f t="shared" si="72"/>
        <v>107</v>
      </c>
      <c r="B116" s="45">
        <f t="shared" si="73"/>
        <v>172</v>
      </c>
      <c r="C116" s="59">
        <f t="shared" si="74"/>
        <v>172</v>
      </c>
      <c r="D116" s="36">
        <f t="shared" si="95"/>
        <v>0</v>
      </c>
      <c r="E116" s="22">
        <f t="shared" si="96"/>
        <v>0</v>
      </c>
      <c r="F116" s="24">
        <f t="shared" ref="F116:G123" si="109">D116/D$8</f>
        <v>0</v>
      </c>
      <c r="G116" s="23">
        <f t="shared" si="109"/>
        <v>0</v>
      </c>
      <c r="H116" s="37">
        <f t="shared" ref="H116:H123" si="110">F116*G116</f>
        <v>0</v>
      </c>
      <c r="I116" s="24">
        <f t="shared" si="97"/>
        <v>0</v>
      </c>
      <c r="J116" s="23">
        <f t="shared" ref="J116:J123" si="111">(1-F116)*(1-G116)</f>
        <v>1</v>
      </c>
      <c r="K116" s="24">
        <f t="shared" ref="K116:K123" si="112">F116*(1-G116)</f>
        <v>0</v>
      </c>
      <c r="L116" s="24">
        <f t="shared" ref="L116:L123" si="113">(1-F116)*G116</f>
        <v>0</v>
      </c>
      <c r="M116" s="23">
        <f t="shared" ref="M116:M123" si="114">K116+L116</f>
        <v>0</v>
      </c>
      <c r="N116" s="46">
        <f t="shared" si="69"/>
        <v>0</v>
      </c>
      <c r="O116" s="46">
        <f t="shared" si="70"/>
        <v>0</v>
      </c>
      <c r="P116" s="202">
        <f t="shared" ref="P116:P123" si="115">F116-F117</f>
        <v>0</v>
      </c>
      <c r="Q116" s="28">
        <f t="shared" ref="Q116:Q123" si="116">G116-G117</f>
        <v>0</v>
      </c>
      <c r="R116" s="28">
        <f t="shared" ref="R116:R123" si="117">H116-H117</f>
        <v>0</v>
      </c>
      <c r="S116" s="29">
        <f t="shared" si="98"/>
        <v>0</v>
      </c>
      <c r="T116" s="210">
        <f>IF(Tax!D$6,VLOOKUP(INT(B116),tax_tbl,2,TRUE),0)</f>
        <v>0</v>
      </c>
    </row>
    <row r="117" spans="1:20" x14ac:dyDescent="0.35">
      <c r="A117" s="66">
        <f t="shared" si="72"/>
        <v>108</v>
      </c>
      <c r="B117" s="45">
        <f t="shared" si="73"/>
        <v>173</v>
      </c>
      <c r="C117" s="59">
        <f t="shared" si="74"/>
        <v>173</v>
      </c>
      <c r="D117" s="36">
        <f t="shared" si="95"/>
        <v>0</v>
      </c>
      <c r="E117" s="22">
        <f t="shared" si="96"/>
        <v>0</v>
      </c>
      <c r="F117" s="24">
        <f t="shared" si="109"/>
        <v>0</v>
      </c>
      <c r="G117" s="23">
        <f t="shared" si="109"/>
        <v>0</v>
      </c>
      <c r="H117" s="37">
        <f t="shared" si="110"/>
        <v>0</v>
      </c>
      <c r="I117" s="24">
        <f t="shared" si="97"/>
        <v>0</v>
      </c>
      <c r="J117" s="23">
        <f t="shared" si="111"/>
        <v>1</v>
      </c>
      <c r="K117" s="24">
        <f t="shared" si="112"/>
        <v>0</v>
      </c>
      <c r="L117" s="24">
        <f t="shared" si="113"/>
        <v>0</v>
      </c>
      <c r="M117" s="23">
        <f t="shared" si="114"/>
        <v>0</v>
      </c>
      <c r="N117" s="46">
        <f t="shared" si="69"/>
        <v>0</v>
      </c>
      <c r="O117" s="46">
        <f t="shared" si="70"/>
        <v>0</v>
      </c>
      <c r="P117" s="202">
        <f t="shared" si="115"/>
        <v>0</v>
      </c>
      <c r="Q117" s="28">
        <f t="shared" si="116"/>
        <v>0</v>
      </c>
      <c r="R117" s="28">
        <f t="shared" si="117"/>
        <v>0</v>
      </c>
      <c r="S117" s="29">
        <f t="shared" si="98"/>
        <v>0</v>
      </c>
      <c r="T117" s="210">
        <f>IF(Tax!D$6,VLOOKUP(INT(B117),tax_tbl,2,TRUE),0)</f>
        <v>0</v>
      </c>
    </row>
    <row r="118" spans="1:20" x14ac:dyDescent="0.35">
      <c r="A118" s="66">
        <f t="shared" si="72"/>
        <v>109</v>
      </c>
      <c r="B118" s="45">
        <f t="shared" si="73"/>
        <v>174</v>
      </c>
      <c r="C118" s="59">
        <f t="shared" si="74"/>
        <v>174</v>
      </c>
      <c r="D118" s="36">
        <f t="shared" si="95"/>
        <v>0</v>
      </c>
      <c r="E118" s="22">
        <f t="shared" si="96"/>
        <v>0</v>
      </c>
      <c r="F118" s="24">
        <f t="shared" si="109"/>
        <v>0</v>
      </c>
      <c r="G118" s="23">
        <f t="shared" si="109"/>
        <v>0</v>
      </c>
      <c r="H118" s="37">
        <f t="shared" si="110"/>
        <v>0</v>
      </c>
      <c r="I118" s="24">
        <f t="shared" si="97"/>
        <v>0</v>
      </c>
      <c r="J118" s="23">
        <f t="shared" si="111"/>
        <v>1</v>
      </c>
      <c r="K118" s="24">
        <f t="shared" si="112"/>
        <v>0</v>
      </c>
      <c r="L118" s="24">
        <f t="shared" si="113"/>
        <v>0</v>
      </c>
      <c r="M118" s="23">
        <f t="shared" si="114"/>
        <v>0</v>
      </c>
      <c r="N118" s="46">
        <f t="shared" si="69"/>
        <v>0</v>
      </c>
      <c r="O118" s="46">
        <f t="shared" si="70"/>
        <v>0</v>
      </c>
      <c r="P118" s="202">
        <f t="shared" si="115"/>
        <v>0</v>
      </c>
      <c r="Q118" s="28">
        <f t="shared" si="116"/>
        <v>0</v>
      </c>
      <c r="R118" s="28">
        <f t="shared" si="117"/>
        <v>0</v>
      </c>
      <c r="S118" s="29">
        <f t="shared" si="98"/>
        <v>0</v>
      </c>
      <c r="T118" s="210">
        <f>IF(Tax!D$6,VLOOKUP(INT(B118),tax_tbl,2,TRUE),0)</f>
        <v>0</v>
      </c>
    </row>
    <row r="119" spans="1:20" x14ac:dyDescent="0.35">
      <c r="A119" s="66">
        <f t="shared" si="72"/>
        <v>110</v>
      </c>
      <c r="B119" s="45">
        <f t="shared" si="73"/>
        <v>175</v>
      </c>
      <c r="C119" s="59">
        <f t="shared" si="74"/>
        <v>175</v>
      </c>
      <c r="D119" s="36">
        <f t="shared" si="95"/>
        <v>0</v>
      </c>
      <c r="E119" s="22">
        <f t="shared" si="96"/>
        <v>0</v>
      </c>
      <c r="F119" s="24">
        <f t="shared" si="109"/>
        <v>0</v>
      </c>
      <c r="G119" s="23">
        <f t="shared" si="109"/>
        <v>0</v>
      </c>
      <c r="H119" s="37">
        <f t="shared" si="110"/>
        <v>0</v>
      </c>
      <c r="I119" s="24">
        <f t="shared" si="97"/>
        <v>0</v>
      </c>
      <c r="J119" s="23">
        <f t="shared" si="111"/>
        <v>1</v>
      </c>
      <c r="K119" s="24">
        <f t="shared" si="112"/>
        <v>0</v>
      </c>
      <c r="L119" s="24">
        <f t="shared" si="113"/>
        <v>0</v>
      </c>
      <c r="M119" s="23">
        <f t="shared" si="114"/>
        <v>0</v>
      </c>
      <c r="N119" s="46">
        <f t="shared" si="69"/>
        <v>0</v>
      </c>
      <c r="O119" s="46">
        <f t="shared" si="70"/>
        <v>0</v>
      </c>
      <c r="P119" s="202">
        <f t="shared" si="115"/>
        <v>0</v>
      </c>
      <c r="Q119" s="28">
        <f t="shared" si="116"/>
        <v>0</v>
      </c>
      <c r="R119" s="28">
        <f t="shared" si="117"/>
        <v>0</v>
      </c>
      <c r="S119" s="29">
        <f t="shared" si="98"/>
        <v>0</v>
      </c>
      <c r="T119" s="210">
        <f>IF(Tax!D$6,VLOOKUP(INT(B119),tax_tbl,2,TRUE),0)</f>
        <v>0</v>
      </c>
    </row>
    <row r="120" spans="1:20" x14ac:dyDescent="0.35">
      <c r="A120" s="66">
        <f t="shared" si="72"/>
        <v>111</v>
      </c>
      <c r="B120" s="45">
        <f t="shared" si="73"/>
        <v>176</v>
      </c>
      <c r="C120" s="59">
        <f t="shared" si="74"/>
        <v>176</v>
      </c>
      <c r="D120" s="36">
        <f t="shared" si="95"/>
        <v>0</v>
      </c>
      <c r="E120" s="22">
        <f t="shared" si="96"/>
        <v>0</v>
      </c>
      <c r="F120" s="24">
        <f t="shared" si="109"/>
        <v>0</v>
      </c>
      <c r="G120" s="23">
        <f t="shared" si="109"/>
        <v>0</v>
      </c>
      <c r="H120" s="37">
        <f t="shared" si="110"/>
        <v>0</v>
      </c>
      <c r="I120" s="24">
        <f t="shared" si="97"/>
        <v>0</v>
      </c>
      <c r="J120" s="23">
        <f t="shared" si="111"/>
        <v>1</v>
      </c>
      <c r="K120" s="24">
        <f t="shared" si="112"/>
        <v>0</v>
      </c>
      <c r="L120" s="24">
        <f t="shared" si="113"/>
        <v>0</v>
      </c>
      <c r="M120" s="23">
        <f t="shared" si="114"/>
        <v>0</v>
      </c>
      <c r="N120" s="46">
        <f t="shared" si="69"/>
        <v>0</v>
      </c>
      <c r="O120" s="46">
        <f t="shared" si="70"/>
        <v>0</v>
      </c>
      <c r="P120" s="202">
        <f t="shared" si="115"/>
        <v>0</v>
      </c>
      <c r="Q120" s="28">
        <f t="shared" si="116"/>
        <v>0</v>
      </c>
      <c r="R120" s="28">
        <f t="shared" si="117"/>
        <v>0</v>
      </c>
      <c r="S120" s="29">
        <f t="shared" si="98"/>
        <v>0</v>
      </c>
      <c r="T120" s="210">
        <f>IF(Tax!D$6,VLOOKUP(INT(B120),tax_tbl,2,TRUE),0)</f>
        <v>0</v>
      </c>
    </row>
    <row r="121" spans="1:20" x14ac:dyDescent="0.35">
      <c r="A121" s="66">
        <f t="shared" si="72"/>
        <v>112</v>
      </c>
      <c r="B121" s="45">
        <f t="shared" si="73"/>
        <v>177</v>
      </c>
      <c r="C121" s="59">
        <f t="shared" si="74"/>
        <v>177</v>
      </c>
      <c r="D121" s="36">
        <f t="shared" si="95"/>
        <v>0</v>
      </c>
      <c r="E121" s="22">
        <f t="shared" si="96"/>
        <v>0</v>
      </c>
      <c r="F121" s="24">
        <f t="shared" si="109"/>
        <v>0</v>
      </c>
      <c r="G121" s="23">
        <f t="shared" si="109"/>
        <v>0</v>
      </c>
      <c r="H121" s="37">
        <f t="shared" si="110"/>
        <v>0</v>
      </c>
      <c r="I121" s="24">
        <f t="shared" si="97"/>
        <v>0</v>
      </c>
      <c r="J121" s="23">
        <f t="shared" si="111"/>
        <v>1</v>
      </c>
      <c r="K121" s="24">
        <f t="shared" si="112"/>
        <v>0</v>
      </c>
      <c r="L121" s="24">
        <f t="shared" si="113"/>
        <v>0</v>
      </c>
      <c r="M121" s="23">
        <f t="shared" si="114"/>
        <v>0</v>
      </c>
      <c r="N121" s="46">
        <f t="shared" si="69"/>
        <v>0</v>
      </c>
      <c r="O121" s="46">
        <f t="shared" si="70"/>
        <v>0</v>
      </c>
      <c r="P121" s="202">
        <f t="shared" si="115"/>
        <v>0</v>
      </c>
      <c r="Q121" s="28">
        <f t="shared" si="116"/>
        <v>0</v>
      </c>
      <c r="R121" s="28">
        <f t="shared" si="117"/>
        <v>0</v>
      </c>
      <c r="S121" s="29">
        <f t="shared" si="98"/>
        <v>0</v>
      </c>
      <c r="T121" s="210">
        <f>IF(Tax!D$6,VLOOKUP(INT(B121),tax_tbl,2,TRUE),0)</f>
        <v>0</v>
      </c>
    </row>
    <row r="122" spans="1:20" x14ac:dyDescent="0.35">
      <c r="A122" s="66">
        <f t="shared" si="72"/>
        <v>113</v>
      </c>
      <c r="B122" s="45">
        <f t="shared" si="73"/>
        <v>178</v>
      </c>
      <c r="C122" s="59">
        <f t="shared" si="74"/>
        <v>178</v>
      </c>
      <c r="D122" s="36">
        <f t="shared" si="95"/>
        <v>0</v>
      </c>
      <c r="E122" s="22">
        <f t="shared" si="96"/>
        <v>0</v>
      </c>
      <c r="F122" s="24">
        <f t="shared" si="109"/>
        <v>0</v>
      </c>
      <c r="G122" s="23">
        <f t="shared" si="109"/>
        <v>0</v>
      </c>
      <c r="H122" s="37">
        <f t="shared" si="110"/>
        <v>0</v>
      </c>
      <c r="I122" s="24">
        <f t="shared" si="97"/>
        <v>0</v>
      </c>
      <c r="J122" s="23">
        <f t="shared" si="111"/>
        <v>1</v>
      </c>
      <c r="K122" s="24">
        <f t="shared" si="112"/>
        <v>0</v>
      </c>
      <c r="L122" s="24">
        <f t="shared" si="113"/>
        <v>0</v>
      </c>
      <c r="M122" s="23">
        <f t="shared" si="114"/>
        <v>0</v>
      </c>
      <c r="N122" s="46">
        <f t="shared" si="69"/>
        <v>0</v>
      </c>
      <c r="O122" s="46">
        <f t="shared" si="70"/>
        <v>0</v>
      </c>
      <c r="P122" s="202">
        <f t="shared" si="115"/>
        <v>0</v>
      </c>
      <c r="Q122" s="28">
        <f t="shared" si="116"/>
        <v>0</v>
      </c>
      <c r="R122" s="28">
        <f t="shared" si="117"/>
        <v>0</v>
      </c>
      <c r="S122" s="29">
        <f t="shared" si="98"/>
        <v>0</v>
      </c>
      <c r="T122" s="210">
        <f>IF(Tax!D$6,VLOOKUP(INT(B122),tax_tbl,2,TRUE),0)</f>
        <v>0</v>
      </c>
    </row>
    <row r="123" spans="1:20" x14ac:dyDescent="0.35">
      <c r="A123" s="67">
        <f t="shared" si="72"/>
        <v>114</v>
      </c>
      <c r="B123" s="45">
        <f t="shared" si="73"/>
        <v>179</v>
      </c>
      <c r="C123" s="59">
        <f t="shared" si="74"/>
        <v>179</v>
      </c>
      <c r="D123" s="36">
        <f t="shared" si="95"/>
        <v>0</v>
      </c>
      <c r="E123" s="22">
        <f t="shared" si="96"/>
        <v>0</v>
      </c>
      <c r="F123" s="24">
        <f t="shared" si="109"/>
        <v>0</v>
      </c>
      <c r="G123" s="23">
        <f t="shared" si="109"/>
        <v>0</v>
      </c>
      <c r="H123" s="37">
        <f t="shared" si="110"/>
        <v>0</v>
      </c>
      <c r="I123" s="24">
        <f t="shared" si="97"/>
        <v>0</v>
      </c>
      <c r="J123" s="23">
        <f t="shared" si="111"/>
        <v>1</v>
      </c>
      <c r="K123" s="24">
        <f t="shared" si="112"/>
        <v>0</v>
      </c>
      <c r="L123" s="24">
        <f t="shared" si="113"/>
        <v>0</v>
      </c>
      <c r="M123" s="23">
        <f t="shared" si="114"/>
        <v>0</v>
      </c>
      <c r="N123" s="46">
        <f t="shared" si="69"/>
        <v>0</v>
      </c>
      <c r="O123" s="46">
        <f t="shared" si="70"/>
        <v>0</v>
      </c>
      <c r="P123" s="203">
        <f t="shared" si="115"/>
        <v>0</v>
      </c>
      <c r="Q123" s="204">
        <f t="shared" si="116"/>
        <v>0</v>
      </c>
      <c r="R123" s="204">
        <f t="shared" si="117"/>
        <v>0</v>
      </c>
      <c r="S123" s="205">
        <f t="shared" si="98"/>
        <v>0</v>
      </c>
      <c r="T123" s="211">
        <f>IF(Tax!D$6,VLOOKUP(INT(B123),tax_tbl,2,TRUE),0)</f>
        <v>0</v>
      </c>
    </row>
    <row r="124" spans="1:20" x14ac:dyDescent="0.35">
      <c r="A124" s="63"/>
      <c r="B124" s="45"/>
      <c r="C124" s="45"/>
      <c r="D124" s="36"/>
      <c r="E124" s="36"/>
      <c r="F124" s="24"/>
      <c r="G124" s="24"/>
      <c r="H124" s="37"/>
      <c r="I124" s="24"/>
      <c r="J124" s="24"/>
      <c r="K124" s="24"/>
      <c r="L124" s="24"/>
      <c r="M124" s="24"/>
      <c r="N124" s="45"/>
      <c r="O124" s="45"/>
      <c r="P124" s="28"/>
      <c r="Q124" s="28"/>
      <c r="R124" s="28"/>
      <c r="S124" s="28"/>
    </row>
  </sheetData>
  <sheetProtection sheet="1" objects="1" scenarios="1" formatCells="0" formatColumns="0" formatRows="0"/>
  <phoneticPr fontId="4" type="noConversion"/>
  <conditionalFormatting sqref="A8:T123">
    <cfRule type="expression" dxfId="3" priority="1" stopIfTrue="1">
      <formula>MOD(ROW($A9),5)=4</formula>
    </cfRule>
  </conditionalFormatting>
  <conditionalFormatting sqref="F8:I8">
    <cfRule type="expression" dxfId="2" priority="3" stopIfTrue="1">
      <formula>OR($I$5&lt;&gt;0,$J$5&lt;&gt;0,$K$5&lt;&gt;1)</formula>
    </cfRule>
  </conditionalFormatting>
  <conditionalFormatting sqref="N5:O5">
    <cfRule type="expression" dxfId="1" priority="4" stopIfTrue="1">
      <formula>$K$5&lt;&gt;1</formula>
    </cfRule>
  </conditionalFormatting>
  <printOptions horizontalCentered="1"/>
  <pageMargins left="0.45" right="0.45" top="0.75" bottom="0.75" header="0.3" footer="0.3"/>
  <pageSetup scale="85" orientation="portrait" r:id="rId1"/>
  <headerFooter alignWithMargins="0">
    <oddHeader>&amp;CLongevity Estimator - Odds of Being Alive in Future</oddHeader>
    <oddFooter>&amp;Lprinted &amp;D &amp;T&amp;Rpage &amp;P of &amp;N</oddFooter>
  </headerFooter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000-000000000000}">
          <x14:formula1>
            <xm:f>Tables!$B$1:$R$1</xm:f>
          </x14:formula1>
          <xm:sqref>F3:F4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B48C49-9019-4994-AE8C-9420F555CE79}">
  <dimension ref="A1:S81"/>
  <sheetViews>
    <sheetView workbookViewId="0">
      <pane ySplit="8" topLeftCell="A9" activePane="bottomLeft" state="frozen"/>
      <selection pane="bottomLeft" activeCell="B1" sqref="B1"/>
    </sheetView>
  </sheetViews>
  <sheetFormatPr defaultRowHeight="14.5" x14ac:dyDescent="0.35"/>
  <cols>
    <col min="1" max="1" width="9.81640625" style="143" customWidth="1"/>
    <col min="2" max="2" width="8.54296875" style="107" customWidth="1"/>
    <col min="3" max="3" width="8" style="131" customWidth="1"/>
    <col min="4" max="4" width="8" bestFit="1" customWidth="1"/>
    <col min="5" max="5" width="8.26953125" customWidth="1"/>
    <col min="6" max="7" width="8.1796875" style="109" bestFit="1" customWidth="1"/>
    <col min="8" max="8" width="8.1796875" style="109" customWidth="1"/>
    <col min="9" max="9" width="8.1796875" style="109" bestFit="1" customWidth="1"/>
    <col min="10" max="10" width="10.54296875" style="107" bestFit="1" customWidth="1"/>
    <col min="11" max="18" width="9.54296875" style="107" customWidth="1"/>
    <col min="19" max="19" width="9" style="206" bestFit="1" customWidth="1"/>
  </cols>
  <sheetData>
    <row r="1" spans="1:19" x14ac:dyDescent="0.35">
      <c r="A1" s="143" t="s">
        <v>179</v>
      </c>
      <c r="B1" s="160">
        <v>1960</v>
      </c>
      <c r="C1" s="131" t="s">
        <v>184</v>
      </c>
    </row>
    <row r="2" spans="1:19" x14ac:dyDescent="0.35">
      <c r="A2" s="143" t="s">
        <v>175</v>
      </c>
      <c r="B2" s="132">
        <f>MIN(67,66+MAX(0,B1-1954)/6)</f>
        <v>67</v>
      </c>
      <c r="C2" s="131" t="s">
        <v>185</v>
      </c>
      <c r="F2" s="148"/>
      <c r="G2" s="148"/>
      <c r="H2" s="148"/>
      <c r="I2" s="148"/>
      <c r="J2" s="132"/>
    </row>
    <row r="3" spans="1:19" x14ac:dyDescent="0.35">
      <c r="A3" s="143" t="s">
        <v>178</v>
      </c>
      <c r="B3" s="161">
        <v>1000</v>
      </c>
      <c r="C3" s="131" t="s">
        <v>180</v>
      </c>
      <c r="J3" s="116" t="str">
        <f>"Claim Age, Monthly Benefit, Present Value (at age 62), and PV less than Optimum"</f>
        <v>Claim Age, Monthly Benefit, Present Value (at age 62), and PV less than Optimum</v>
      </c>
      <c r="K3" s="117"/>
      <c r="L3" s="117"/>
      <c r="M3" s="117"/>
      <c r="N3" s="117"/>
      <c r="O3" s="117"/>
      <c r="P3" s="117"/>
      <c r="Q3" s="117"/>
      <c r="R3" s="118"/>
    </row>
    <row r="4" spans="1:19" x14ac:dyDescent="0.35">
      <c r="A4" s="143" t="s">
        <v>176</v>
      </c>
      <c r="B4" s="160">
        <v>1</v>
      </c>
      <c r="C4" s="131" t="str">
        <f>B8&amp;" = 1, "&amp;C8&amp;" = 2, Both = 3, Either = 4"</f>
        <v>Pers 1 = 1, Pers 2 = 2, Both = 3, Either = 4</v>
      </c>
      <c r="J4" s="177">
        <v>62</v>
      </c>
      <c r="K4" s="178">
        <v>63</v>
      </c>
      <c r="L4" s="179">
        <v>64</v>
      </c>
      <c r="M4" s="177">
        <v>65</v>
      </c>
      <c r="N4" s="178">
        <v>66</v>
      </c>
      <c r="O4" s="179">
        <v>67</v>
      </c>
      <c r="P4" s="177">
        <v>68</v>
      </c>
      <c r="Q4" s="178">
        <v>69</v>
      </c>
      <c r="R4" s="179">
        <v>70</v>
      </c>
    </row>
    <row r="5" spans="1:19" x14ac:dyDescent="0.35">
      <c r="A5" s="143" t="s">
        <v>181</v>
      </c>
      <c r="B5" s="162">
        <v>0</v>
      </c>
      <c r="C5" s="131" t="s">
        <v>183</v>
      </c>
      <c r="J5" s="138">
        <f t="shared" ref="J5:R5" si="0">$B3*IF(J$4&lt;$B2,1-(5/900)*MIN(36,($B2-J$4)*12)-(5/1200)*MAX(0,($B2-J$4)*12-36),1+(8/1200)*(J$4-$B2)*12)</f>
        <v>700.00000000000011</v>
      </c>
      <c r="K5" s="139">
        <f t="shared" si="0"/>
        <v>750</v>
      </c>
      <c r="L5" s="140">
        <f t="shared" si="0"/>
        <v>800</v>
      </c>
      <c r="M5" s="138">
        <f t="shared" si="0"/>
        <v>866.66666666666674</v>
      </c>
      <c r="N5" s="139">
        <f t="shared" si="0"/>
        <v>933.33333333333337</v>
      </c>
      <c r="O5" s="140">
        <f t="shared" si="0"/>
        <v>1000</v>
      </c>
      <c r="P5" s="138">
        <f t="shared" si="0"/>
        <v>1080</v>
      </c>
      <c r="Q5" s="139">
        <f t="shared" si="0"/>
        <v>1160</v>
      </c>
      <c r="R5" s="140">
        <f t="shared" si="0"/>
        <v>1240</v>
      </c>
    </row>
    <row r="6" spans="1:19" x14ac:dyDescent="0.35">
      <c r="A6" s="143" t="s">
        <v>210</v>
      </c>
      <c r="B6" s="161" t="b">
        <v>0</v>
      </c>
      <c r="C6" s="131" t="s">
        <v>211</v>
      </c>
      <c r="J6" s="171">
        <f t="shared" ref="J6:R6" si="1">NPV($B5,J14:J81)*IF($B6,1,(1+$B5)^0.5)</f>
        <v>159584.77219137445</v>
      </c>
      <c r="K6" s="172">
        <f t="shared" si="1"/>
        <v>162057.8458964022</v>
      </c>
      <c r="L6" s="173">
        <f t="shared" si="1"/>
        <v>163503.09576329196</v>
      </c>
      <c r="M6" s="171">
        <f t="shared" si="1"/>
        <v>167174.17915367262</v>
      </c>
      <c r="N6" s="172">
        <f t="shared" si="1"/>
        <v>169521.07705179887</v>
      </c>
      <c r="O6" s="173">
        <f t="shared" si="1"/>
        <v>170597.17045713848</v>
      </c>
      <c r="P6" s="171">
        <f t="shared" si="1"/>
        <v>172588.96174032096</v>
      </c>
      <c r="Q6" s="172">
        <f t="shared" si="1"/>
        <v>173143.43348292387</v>
      </c>
      <c r="R6" s="173">
        <f t="shared" si="1"/>
        <v>172332.55343424357</v>
      </c>
    </row>
    <row r="7" spans="1:19" s="110" customFormat="1" x14ac:dyDescent="0.35">
      <c r="A7" s="144"/>
      <c r="B7" s="116" t="s">
        <v>9</v>
      </c>
      <c r="C7" s="133"/>
      <c r="D7" s="111" t="s">
        <v>177</v>
      </c>
      <c r="E7" s="112"/>
      <c r="F7" s="113" t="s">
        <v>182</v>
      </c>
      <c r="G7" s="114"/>
      <c r="H7" s="114"/>
      <c r="I7" s="115"/>
      <c r="J7" s="168">
        <f t="shared" ref="J7:R7" si="2">MAX($J6:$R6)-J6</f>
        <v>13558.661291549419</v>
      </c>
      <c r="K7" s="169">
        <f t="shared" si="2"/>
        <v>11085.587586521666</v>
      </c>
      <c r="L7" s="170">
        <f t="shared" si="2"/>
        <v>9640.3377196319052</v>
      </c>
      <c r="M7" s="168">
        <f t="shared" si="2"/>
        <v>5969.2543292512419</v>
      </c>
      <c r="N7" s="169">
        <f t="shared" si="2"/>
        <v>3622.3564311249938</v>
      </c>
      <c r="O7" s="170">
        <f t="shared" si="2"/>
        <v>2546.2630257853889</v>
      </c>
      <c r="P7" s="168">
        <f t="shared" si="2"/>
        <v>554.47174260290922</v>
      </c>
      <c r="Q7" s="169">
        <f t="shared" si="2"/>
        <v>0</v>
      </c>
      <c r="R7" s="170">
        <f t="shared" si="2"/>
        <v>810.88004868029384</v>
      </c>
      <c r="S7" s="213" t="s">
        <v>235</v>
      </c>
    </row>
    <row r="8" spans="1:19" s="110" customFormat="1" x14ac:dyDescent="0.35">
      <c r="A8" s="145" t="s">
        <v>18</v>
      </c>
      <c r="B8" s="137" t="str">
        <f>Alive!G3</f>
        <v>Pers 1</v>
      </c>
      <c r="C8" s="134" t="str">
        <f>Alive!G4</f>
        <v>Pers 2</v>
      </c>
      <c r="D8" s="119" t="str">
        <f>B8</f>
        <v>Pers 1</v>
      </c>
      <c r="E8" s="119" t="str">
        <f>C8</f>
        <v>Pers 2</v>
      </c>
      <c r="F8" s="120" t="str">
        <f>B8</f>
        <v>Pers 1</v>
      </c>
      <c r="G8" s="120" t="str">
        <f>C8</f>
        <v>Pers 2</v>
      </c>
      <c r="H8" s="120" t="s">
        <v>25</v>
      </c>
      <c r="I8" s="120" t="s">
        <v>27</v>
      </c>
      <c r="J8" s="174">
        <f>J7/MAX($J6:$R6)</f>
        <v>7.8308839202305816E-2</v>
      </c>
      <c r="K8" s="175">
        <f t="shared" ref="K8:R8" si="3">K7/MAX($J6:$R6)</f>
        <v>6.402545775791707E-2</v>
      </c>
      <c r="L8" s="176">
        <f t="shared" si="3"/>
        <v>5.567833284640665E-2</v>
      </c>
      <c r="M8" s="174">
        <f t="shared" si="3"/>
        <v>3.4475776581154347E-2</v>
      </c>
      <c r="N8" s="175">
        <f t="shared" si="3"/>
        <v>2.0921130869697383E-2</v>
      </c>
      <c r="O8" s="176">
        <f t="shared" si="3"/>
        <v>1.4706090635753229E-2</v>
      </c>
      <c r="P8" s="174">
        <f t="shared" si="3"/>
        <v>3.2023838932222258E-3</v>
      </c>
      <c r="Q8" s="175">
        <f t="shared" si="3"/>
        <v>0</v>
      </c>
      <c r="R8" s="176">
        <f t="shared" si="3"/>
        <v>4.6832850219541604E-3</v>
      </c>
      <c r="S8" s="214" t="s">
        <v>236</v>
      </c>
    </row>
    <row r="9" spans="1:19" hidden="1" x14ac:dyDescent="0.35">
      <c r="A9" s="180" t="s">
        <v>60</v>
      </c>
      <c r="B9" s="181" t="s">
        <v>186</v>
      </c>
      <c r="C9" s="151" t="s">
        <v>188</v>
      </c>
      <c r="D9" s="182"/>
      <c r="E9" s="183" t="str">
        <f>LEFT(C9&amp;"          ",15)&amp;RIGHT("         "&amp;TEXT(J4,$B9),$A$11)&amp;RIGHT("         "&amp;TEXT(K4,$B9),$A$11)&amp;RIGHT("         "&amp;TEXT(L4,$B9),$A$11)&amp;RIGHT("         "&amp;TEXT(M4,$B9),$A$11)&amp;RIGHT("         "&amp;TEXT(N4,$B9),$A$11)&amp;RIGHT("         "&amp;TEXT(O4,$B9),$A$11)&amp;RIGHT("         "&amp;TEXT(P4,$B9),$A$11)&amp;RIGHT("        "&amp;TEXT(Q4,$B9),$A$11)&amp;RIGHT("         "&amp;TEXT(R4,$B9),$A$11)</f>
        <v>Claim age             62       63       64       65       66       67       68       69       70</v>
      </c>
      <c r="F9" s="184"/>
      <c r="G9" s="185"/>
      <c r="H9" s="184"/>
      <c r="I9" s="184"/>
      <c r="J9" s="184"/>
      <c r="K9" s="186"/>
      <c r="L9" s="186"/>
      <c r="M9" s="186"/>
      <c r="N9" s="186"/>
      <c r="O9" s="186"/>
      <c r="P9" s="186"/>
      <c r="Q9" s="186"/>
      <c r="R9" s="187"/>
      <c r="S9" s="207"/>
    </row>
    <row r="10" spans="1:19" hidden="1" x14ac:dyDescent="0.35">
      <c r="A10" s="188" t="s">
        <v>192</v>
      </c>
      <c r="B10" s="150" t="s">
        <v>187</v>
      </c>
      <c r="C10" s="153" t="s">
        <v>189</v>
      </c>
      <c r="D10" s="14"/>
      <c r="E10" s="106" t="str">
        <f>LEFT(C10&amp;"          ",15)&amp;RIGHT("         "&amp;TEXT(J5,$B10),$A$11)&amp;RIGHT("         "&amp;TEXT(K5,$B10),$A$11)&amp;RIGHT("         "&amp;TEXT(L5,$B10),$A$11)&amp;RIGHT("         "&amp;TEXT(M5,$B10),$A$11)&amp;RIGHT("         "&amp;TEXT(N5,$B10),$A$11)&amp;RIGHT("         "&amp;TEXT(O5,$B10),$A$11)&amp;RIGHT("         "&amp;TEXT(P5,$B10),$A$11)&amp;RIGHT("        "&amp;TEXT(Q5,$B10),$A$11)&amp;RIGHT("         "&amp;TEXT(R5,$B10),$A$11)</f>
        <v>Monthly benefit   700.00   750.00   800.00   866.67   933.33 1,000.00 1,080.00 1,160.00 1,240.00</v>
      </c>
      <c r="F10"/>
      <c r="G10" s="152"/>
      <c r="H10"/>
      <c r="I10"/>
      <c r="J10"/>
      <c r="K10" s="149"/>
      <c r="L10" s="149"/>
      <c r="M10" s="149"/>
      <c r="N10" s="149"/>
      <c r="O10" s="149"/>
      <c r="P10" s="149"/>
      <c r="Q10" s="149"/>
      <c r="R10" s="189"/>
      <c r="S10" s="207"/>
    </row>
    <row r="11" spans="1:19" hidden="1" x14ac:dyDescent="0.35">
      <c r="A11" s="190">
        <v>9</v>
      </c>
      <c r="B11" s="150" t="s">
        <v>193</v>
      </c>
      <c r="C11" s="153" t="s">
        <v>190</v>
      </c>
      <c r="D11" s="14"/>
      <c r="E11" s="106" t="str">
        <f>LEFT(C11&amp;"          ",15)&amp;RIGHT("         "&amp;TEXT(J6,$B11),$A$11)&amp;RIGHT("         "&amp;TEXT(K6,$B11),$A$11)&amp;RIGHT("         "&amp;TEXT(L6,$B11),$A$11)&amp;RIGHT("         "&amp;TEXT(M6,$B11),$A$11)&amp;RIGHT("         "&amp;TEXT(N6,$B11),$A$11)&amp;RIGHT("         "&amp;TEXT(O6,$B11),$A$11)&amp;RIGHT("         "&amp;TEXT(P6,$B11),$A$11)&amp;RIGHT("        "&amp;TEXT(Q6,$B11),$A$11)&amp;RIGHT("         "&amp;TEXT(R6,$B11),$A$11)</f>
        <v>Present value    159,585  162,058  163,503  167,174  169,521  170,597  172,589  173,143  172,333</v>
      </c>
      <c r="F11"/>
      <c r="G11" s="152"/>
      <c r="H11"/>
      <c r="I11"/>
      <c r="J11"/>
      <c r="K11" s="149"/>
      <c r="L11" s="149"/>
      <c r="M11" s="149"/>
      <c r="N11" s="149"/>
      <c r="O11" s="149"/>
      <c r="P11" s="149"/>
      <c r="Q11" s="149"/>
      <c r="R11" s="189"/>
      <c r="S11" s="207"/>
    </row>
    <row r="12" spans="1:19" hidden="1" x14ac:dyDescent="0.35">
      <c r="A12" s="191"/>
      <c r="B12" s="150" t="s">
        <v>218</v>
      </c>
      <c r="C12" s="153" t="s">
        <v>191</v>
      </c>
      <c r="D12" s="14"/>
      <c r="E12" s="106" t="str">
        <f>LEFT(C12&amp;"          ",15)&amp;RIGHT("         "&amp;TEXT(J7,$B12),$A$11)&amp;RIGHT("         "&amp;TEXT(K7,$B12),$A$11)&amp;RIGHT("         "&amp;TEXT(L7,$B12),$A$11)&amp;RIGHT("         "&amp;TEXT(M7,$B12),$A$11)&amp;RIGHT("         "&amp;TEXT(N7,$B12),$A$11)&amp;RIGHT("         "&amp;TEXT(O7,$B12),$A$11)&amp;RIGHT("         "&amp;TEXT(P7,$B12),$A$11)&amp;RIGHT("         "&amp;TEXT(Q7,$B12),$A$11)&amp;RIGHT("         "&amp;TEXT(R7,$B12),$A$11)</f>
        <v>Less than best    13,559   11,086    9,640    5,969    3,622    2,546      554               811</v>
      </c>
      <c r="F12"/>
      <c r="G12" s="152"/>
      <c r="H12"/>
      <c r="I12"/>
      <c r="J12"/>
      <c r="K12" s="149"/>
      <c r="L12" s="149"/>
      <c r="M12" s="149"/>
      <c r="N12" s="149"/>
      <c r="O12" s="149"/>
      <c r="P12" s="149"/>
      <c r="Q12" s="149"/>
      <c r="R12" s="189"/>
      <c r="S12" s="207"/>
    </row>
    <row r="13" spans="1:19" hidden="1" x14ac:dyDescent="0.35">
      <c r="A13" s="192"/>
      <c r="B13" s="154" t="s">
        <v>217</v>
      </c>
      <c r="C13" s="155" t="s">
        <v>216</v>
      </c>
      <c r="D13" s="156"/>
      <c r="E13" s="193" t="str">
        <f>LEFT(C13&amp;"          ",15)&amp;RIGHT("         "&amp;TEXT(J8,$B13),$A$11)&amp;RIGHT("         "&amp;TEXT(K8,$B13),$A$11)&amp;RIGHT("         "&amp;TEXT(L8,$B13),$A$11)&amp;RIGHT("         "&amp;TEXT(M8,$B13),$A$11)&amp;RIGHT("         "&amp;TEXT(N8,$B13),$A$11)&amp;RIGHT("         "&amp;TEXT(O8,$B13),$A$11)&amp;RIGHT("         "&amp;TEXT(P8,$B13),$A$11)&amp;RIGHT("          "&amp;TEXT(Q8,$B13),$A$11)&amp;RIGHT("         "&amp;TEXT(R8,$B13),$A$11)</f>
        <v>Percent less        7.8%     6.4%     5.6%     3.4%     2.1%     1.5%     0.3%              0.5%</v>
      </c>
      <c r="F13" s="158"/>
      <c r="G13" s="157"/>
      <c r="H13" s="158"/>
      <c r="I13" s="158"/>
      <c r="J13" s="158"/>
      <c r="K13" s="159"/>
      <c r="L13" s="159"/>
      <c r="M13" s="159"/>
      <c r="N13" s="159"/>
      <c r="O13" s="159"/>
      <c r="P13" s="159"/>
      <c r="Q13" s="159"/>
      <c r="R13" s="194"/>
      <c r="S13" s="207"/>
    </row>
    <row r="14" spans="1:19" x14ac:dyDescent="0.35">
      <c r="A14" s="146">
        <v>0</v>
      </c>
      <c r="B14" s="126">
        <v>62</v>
      </c>
      <c r="C14" s="135">
        <f>B14+Alive!I4-Alive!I3-IF(Alive!J3&gt;Alive!J4,1,0)+(Alive!J4-Alive!J3+IF(Alive!J3&gt;Alive!J4,12,0))/100</f>
        <v>62</v>
      </c>
      <c r="D14" s="126">
        <f>IF(B14&gt;119,0,VLOOKUP(B14,life_tbls,Alive!K$3,FALSE))</f>
        <v>78882</v>
      </c>
      <c r="E14" s="126">
        <f>IF(C14&gt;119,0,VLOOKUP(INT(C14),life_tbls,Alive!K$4,FALSE)*(12-Alive!J$4))/12+IF(C14&gt;118,0,VLOOKUP(INT(C14)+1,life_tbls,Alive!K$4,FALSE))*Alive!J$4/12</f>
        <v>87313</v>
      </c>
      <c r="F14" s="121">
        <f>D14/D$14</f>
        <v>1</v>
      </c>
      <c r="G14" s="141">
        <f>E14/E$14</f>
        <v>1</v>
      </c>
      <c r="H14" s="141">
        <f>F14*G14</f>
        <v>1</v>
      </c>
      <c r="I14" s="122">
        <f>1-(1-F14)*(1-G14)</f>
        <v>1</v>
      </c>
      <c r="J14" s="125">
        <f>(IF($B$6,0,6)*INDEX($F14:$I14,1,$B$4)+IF($B$6,12,6)*INDEX($F15:$I15,1,$B$4))*J$5*MAX(0,MIN(1,$B14+1-J$4))*(1-$S14)</f>
        <v>8330.7826880657194</v>
      </c>
      <c r="K14" s="126">
        <f t="shared" ref="K14:K77" si="4">(IF($B$6,0,6)*INDEX($F14:$I14,1,$B$4)+IF($B$6,12,6)*INDEX($F15:$I15,1,$B$4))*K$5*MAX(0,MIN(1,$B14+1-K$4))*(1-$S14)</f>
        <v>0</v>
      </c>
      <c r="L14" s="127">
        <f t="shared" ref="L14:L77" si="5">(IF($B$6,0,6)*INDEX($F14:$I14,1,$B$4)+IF($B$6,12,6)*INDEX($F15:$I15,1,$B$4))*L$5*MAX(0,MIN(1,$B14+1-L$4))*(1-$S14)</f>
        <v>0</v>
      </c>
      <c r="M14" s="125">
        <f t="shared" ref="M14:M77" si="6">(IF($B$6,0,6)*INDEX($F14:$I14,1,$B$4)+IF($B$6,12,6)*INDEX($F15:$I15,1,$B$4))*M$5*MAX(0,MIN(1,$B14+1-M$4))*(1-$S14)</f>
        <v>0</v>
      </c>
      <c r="N14" s="126">
        <f t="shared" ref="N14:N77" si="7">(IF($B$6,0,6)*INDEX($F14:$I14,1,$B$4)+IF($B$6,12,6)*INDEX($F15:$I15,1,$B$4))*N$5*MAX(0,MIN(1,$B14+1-N$4))*(1-$S14)</f>
        <v>0</v>
      </c>
      <c r="O14" s="127">
        <f t="shared" ref="O14:O77" si="8">(IF($B$6,0,6)*INDEX($F14:$I14,1,$B$4)+IF($B$6,12,6)*INDEX($F15:$I15,1,$B$4))*O$5*MAX(0,MIN(1,$B14+1-O$4))*(1-$S14)</f>
        <v>0</v>
      </c>
      <c r="P14" s="125">
        <f t="shared" ref="P14:P77" si="9">(IF($B$6,0,6)*INDEX($F14:$I14,1,$B$4)+IF($B$6,12,6)*INDEX($F15:$I15,1,$B$4))*P$5*MAX(0,MIN(1,$B14+1-P$4))*(1-$S14)</f>
        <v>0</v>
      </c>
      <c r="Q14" s="126">
        <f t="shared" ref="Q14:Q77" si="10">(IF($B$6,0,6)*INDEX($F14:$I14,1,$B$4)+IF($B$6,12,6)*INDEX($F15:$I15,1,$B$4))*Q$5*MAX(0,MIN(1,$B14+1-Q$4))*(1-$S14)</f>
        <v>0</v>
      </c>
      <c r="R14" s="127">
        <f t="shared" ref="R14:R77" si="11">(IF($B$6,0,6)*INDEX($F14:$I14,1,$B$4)+IF($B$6,12,6)*INDEX($F15:$I15,1,$B$4))*R$5*MAX(0,MIN(1,$B14+1-R$4))*(1-$S14)</f>
        <v>0</v>
      </c>
      <c r="S14" s="220">
        <f>IF(Tax!D$6,VLOOKUP(B14,tax_tbl,2,TRUE),0)</f>
        <v>0</v>
      </c>
    </row>
    <row r="15" spans="1:19" x14ac:dyDescent="0.35">
      <c r="A15" s="146">
        <f>A14+1</f>
        <v>1</v>
      </c>
      <c r="B15" s="126">
        <f t="shared" ref="B15:C15" si="12">B14+1</f>
        <v>63</v>
      </c>
      <c r="C15" s="135">
        <f t="shared" si="12"/>
        <v>63</v>
      </c>
      <c r="D15" s="126">
        <f>IF(B15&gt;119,0,VLOOKUP(B15,life_tbls,Alive!K$3,FALSE))</f>
        <v>77582</v>
      </c>
      <c r="E15" s="126">
        <f>IF(C15&gt;119,0,VLOOKUP(INT(C15),life_tbls,Alive!K$4,FALSE)*(12-Alive!J$4))/12+IF(C15&gt;118,0,VLOOKUP(INT(C15)+1,life_tbls,Alive!K$4,FALSE))*Alive!J$4/12</f>
        <v>86427</v>
      </c>
      <c r="F15" s="121">
        <f t="shared" ref="F15:F70" si="13">D15/D$14</f>
        <v>0.98351968763469488</v>
      </c>
      <c r="G15" s="141">
        <f t="shared" ref="G15:G70" si="14">E15/E$14</f>
        <v>0.98985259926929547</v>
      </c>
      <c r="H15" s="141">
        <f t="shared" ref="H15:H23" si="15">F15*G15</f>
        <v>0.9735395192377283</v>
      </c>
      <c r="I15" s="122">
        <f t="shared" ref="I15:I23" si="16">1-(1-F15)*(1-G15)</f>
        <v>0.99983276766626206</v>
      </c>
      <c r="J15" s="125">
        <f t="shared" ref="J15:J78" si="17">(IF($B$6,0,6)*INDEX($F15:$I15,1,$B$4)+IF($B$6,12,6)*INDEX($F16:$I16,1,$B$4))*J$5*MAX(0,MIN(1,$B15+1-J$4))*(1-$S15)</f>
        <v>8188.7807104282356</v>
      </c>
      <c r="K15" s="126">
        <f t="shared" si="4"/>
        <v>8773.6936183159651</v>
      </c>
      <c r="L15" s="127">
        <f t="shared" si="5"/>
        <v>0</v>
      </c>
      <c r="M15" s="125">
        <f t="shared" si="6"/>
        <v>0</v>
      </c>
      <c r="N15" s="126">
        <f t="shared" si="7"/>
        <v>0</v>
      </c>
      <c r="O15" s="127">
        <f t="shared" si="8"/>
        <v>0</v>
      </c>
      <c r="P15" s="125">
        <f t="shared" si="9"/>
        <v>0</v>
      </c>
      <c r="Q15" s="126">
        <f t="shared" si="10"/>
        <v>0</v>
      </c>
      <c r="R15" s="127">
        <f t="shared" si="11"/>
        <v>0</v>
      </c>
      <c r="S15" s="221">
        <f>IF(Tax!D$6,VLOOKUP(B15,tax_tbl,2,TRUE),0)</f>
        <v>0</v>
      </c>
    </row>
    <row r="16" spans="1:19" x14ac:dyDescent="0.35">
      <c r="A16" s="146">
        <f t="shared" ref="A16:A19" si="18">A15+1</f>
        <v>2</v>
      </c>
      <c r="B16" s="126">
        <f t="shared" ref="B16:B19" si="19">B15+1</f>
        <v>64</v>
      </c>
      <c r="C16" s="135">
        <f t="shared" ref="C16:C19" si="20">C15+1</f>
        <v>64</v>
      </c>
      <c r="D16" s="126">
        <f>IF(B16&gt;119,0,VLOOKUP(B16,life_tbls,Alive!K$3,FALSE))</f>
        <v>76215</v>
      </c>
      <c r="E16" s="126">
        <f>IF(C16&gt;119,0,VLOOKUP(INT(C16),life_tbls,Alive!K$4,FALSE)*(12-Alive!J$4))/12+IF(C16&gt;118,0,VLOOKUP(INT(C16)+1,life_tbls,Alive!K$4,FALSE))*Alive!J$4/12</f>
        <v>85490</v>
      </c>
      <c r="F16" s="121">
        <f t="shared" si="13"/>
        <v>0.96619000532440857</v>
      </c>
      <c r="G16" s="141">
        <f t="shared" si="14"/>
        <v>0.97912109307892292</v>
      </c>
      <c r="H16" s="141">
        <f t="shared" si="15"/>
        <v>0.94601701413516526</v>
      </c>
      <c r="I16" s="122">
        <f t="shared" si="16"/>
        <v>0.99929408426816624</v>
      </c>
      <c r="J16" s="125">
        <f t="shared" si="17"/>
        <v>8039.9102456834271</v>
      </c>
      <c r="K16" s="126">
        <f t="shared" si="4"/>
        <v>8614.1895489465278</v>
      </c>
      <c r="L16" s="127">
        <f t="shared" si="5"/>
        <v>9188.4688522096294</v>
      </c>
      <c r="M16" s="125">
        <f t="shared" si="6"/>
        <v>0</v>
      </c>
      <c r="N16" s="126">
        <f t="shared" si="7"/>
        <v>0</v>
      </c>
      <c r="O16" s="127">
        <f t="shared" si="8"/>
        <v>0</v>
      </c>
      <c r="P16" s="125">
        <f t="shared" si="9"/>
        <v>0</v>
      </c>
      <c r="Q16" s="126">
        <f t="shared" si="10"/>
        <v>0</v>
      </c>
      <c r="R16" s="127">
        <f t="shared" si="11"/>
        <v>0</v>
      </c>
      <c r="S16" s="221">
        <f>IF(Tax!D$6,VLOOKUP(B16,tax_tbl,2,TRUE),0)</f>
        <v>0</v>
      </c>
    </row>
    <row r="17" spans="1:19" x14ac:dyDescent="0.35">
      <c r="A17" s="146">
        <f t="shared" si="18"/>
        <v>3</v>
      </c>
      <c r="B17" s="126">
        <f t="shared" si="19"/>
        <v>65</v>
      </c>
      <c r="C17" s="135">
        <f t="shared" si="20"/>
        <v>65</v>
      </c>
      <c r="D17" s="126">
        <f>IF(B17&gt;119,0,VLOOKUP(B17,life_tbls,Alive!K$3,FALSE))</f>
        <v>74786</v>
      </c>
      <c r="E17" s="126">
        <f>IF(C17&gt;119,0,VLOOKUP(INT(C17),life_tbls,Alive!K$4,FALSE)*(12-Alive!J$4))/12+IF(C17&gt;118,0,VLOOKUP(INT(C17)+1,life_tbls,Alive!K$4,FALSE))*Alive!J$4/12</f>
        <v>84502</v>
      </c>
      <c r="F17" s="121">
        <f t="shared" si="13"/>
        <v>0.94807433888593085</v>
      </c>
      <c r="G17" s="141">
        <f t="shared" si="14"/>
        <v>0.96780548142888234</v>
      </c>
      <c r="H17" s="141">
        <f t="shared" si="15"/>
        <v>0.91755154197586763</v>
      </c>
      <c r="I17" s="122">
        <f t="shared" si="16"/>
        <v>0.99832827833894555</v>
      </c>
      <c r="J17" s="125">
        <f t="shared" si="17"/>
        <v>7884.4907583479126</v>
      </c>
      <c r="K17" s="126">
        <f t="shared" si="4"/>
        <v>8447.6686696584766</v>
      </c>
      <c r="L17" s="127">
        <f t="shared" si="5"/>
        <v>9010.8465809690424</v>
      </c>
      <c r="M17" s="125">
        <f t="shared" si="6"/>
        <v>9761.7504627164617</v>
      </c>
      <c r="N17" s="126">
        <f t="shared" si="7"/>
        <v>0</v>
      </c>
      <c r="O17" s="127">
        <f t="shared" si="8"/>
        <v>0</v>
      </c>
      <c r="P17" s="125">
        <f t="shared" si="9"/>
        <v>0</v>
      </c>
      <c r="Q17" s="126">
        <f t="shared" si="10"/>
        <v>0</v>
      </c>
      <c r="R17" s="127">
        <f t="shared" si="11"/>
        <v>0</v>
      </c>
      <c r="S17" s="221">
        <f>IF(Tax!D$6,VLOOKUP(B17,tax_tbl,2,TRUE),0)</f>
        <v>0</v>
      </c>
    </row>
    <row r="18" spans="1:19" x14ac:dyDescent="0.35">
      <c r="A18" s="146">
        <f t="shared" si="18"/>
        <v>4</v>
      </c>
      <c r="B18" s="126">
        <f t="shared" si="19"/>
        <v>66</v>
      </c>
      <c r="C18" s="135">
        <f t="shared" si="20"/>
        <v>66</v>
      </c>
      <c r="D18" s="126">
        <f>IF(B18&gt;119,0,VLOOKUP(B18,life_tbls,Alive!K$3,FALSE))</f>
        <v>73296</v>
      </c>
      <c r="E18" s="126">
        <f>IF(C18&gt;119,0,VLOOKUP(INT(C18),life_tbls,Alive!K$4,FALSE)*(12-Alive!J$4))/12+IF(C18&gt;118,0,VLOOKUP(INT(C18)+1,life_tbls,Alive!K$4,FALSE))*Alive!J$4/12</f>
        <v>83470</v>
      </c>
      <c r="F18" s="121">
        <f t="shared" si="13"/>
        <v>0.92918536548261965</v>
      </c>
      <c r="G18" s="141">
        <f t="shared" si="14"/>
        <v>0.95598593565677503</v>
      </c>
      <c r="H18" s="141">
        <f t="shared" si="15"/>
        <v>0.88828814101948461</v>
      </c>
      <c r="I18" s="122">
        <f t="shared" si="16"/>
        <v>0.99688316011991007</v>
      </c>
      <c r="J18" s="125">
        <f t="shared" si="17"/>
        <v>7722.7884688522108</v>
      </c>
      <c r="K18" s="126">
        <f t="shared" si="4"/>
        <v>8274.4162166273672</v>
      </c>
      <c r="L18" s="127">
        <f t="shared" si="5"/>
        <v>8826.0439644025246</v>
      </c>
      <c r="M18" s="125">
        <f t="shared" si="6"/>
        <v>9561.5476281027368</v>
      </c>
      <c r="N18" s="126">
        <f t="shared" si="7"/>
        <v>10297.051291802947</v>
      </c>
      <c r="O18" s="127">
        <f t="shared" si="8"/>
        <v>0</v>
      </c>
      <c r="P18" s="125">
        <f t="shared" si="9"/>
        <v>0</v>
      </c>
      <c r="Q18" s="126">
        <f t="shared" si="10"/>
        <v>0</v>
      </c>
      <c r="R18" s="127">
        <f t="shared" si="11"/>
        <v>0</v>
      </c>
      <c r="S18" s="221">
        <f>IF(Tax!D$6,VLOOKUP(B18,tax_tbl,2,TRUE),0)</f>
        <v>0</v>
      </c>
    </row>
    <row r="19" spans="1:19" x14ac:dyDescent="0.35">
      <c r="A19" s="146">
        <f t="shared" si="18"/>
        <v>5</v>
      </c>
      <c r="B19" s="126">
        <f t="shared" si="19"/>
        <v>67</v>
      </c>
      <c r="C19" s="135">
        <f t="shared" si="20"/>
        <v>67</v>
      </c>
      <c r="D19" s="126">
        <f>IF(B19&gt;119,0,VLOOKUP(B19,life_tbls,Alive!K$3,FALSE))</f>
        <v>71749</v>
      </c>
      <c r="E19" s="126">
        <f>IF(C19&gt;119,0,VLOOKUP(INT(C19),life_tbls,Alive!K$4,FALSE)*(12-Alive!J$4))/12+IF(C19&gt;118,0,VLOOKUP(INT(C19)+1,life_tbls,Alive!K$4,FALSE))*Alive!J$4/12</f>
        <v>82389</v>
      </c>
      <c r="F19" s="121">
        <f t="shared" si="13"/>
        <v>0.90957379376790648</v>
      </c>
      <c r="G19" s="141">
        <f t="shared" si="14"/>
        <v>0.9436051905214573</v>
      </c>
      <c r="H19" s="141">
        <f t="shared" si="15"/>
        <v>0.85827855296169009</v>
      </c>
      <c r="I19" s="122">
        <f t="shared" si="16"/>
        <v>0.9949004313276737</v>
      </c>
      <c r="J19" s="125">
        <f t="shared" si="17"/>
        <v>7554.8033771963201</v>
      </c>
      <c r="K19" s="126">
        <f t="shared" si="4"/>
        <v>8094.4321898531989</v>
      </c>
      <c r="L19" s="127">
        <f t="shared" si="5"/>
        <v>8634.0610025100796</v>
      </c>
      <c r="M19" s="125">
        <f t="shared" si="6"/>
        <v>9353.5660860525859</v>
      </c>
      <c r="N19" s="126">
        <f t="shared" si="7"/>
        <v>10073.071169595092</v>
      </c>
      <c r="O19" s="127">
        <f t="shared" si="8"/>
        <v>10792.576253137599</v>
      </c>
      <c r="P19" s="125">
        <f t="shared" si="9"/>
        <v>0</v>
      </c>
      <c r="Q19" s="126">
        <f t="shared" si="10"/>
        <v>0</v>
      </c>
      <c r="R19" s="127">
        <f t="shared" si="11"/>
        <v>0</v>
      </c>
      <c r="S19" s="221">
        <f>IF(Tax!D$6,VLOOKUP(B19,tax_tbl,2,TRUE),0)</f>
        <v>0</v>
      </c>
    </row>
    <row r="20" spans="1:19" x14ac:dyDescent="0.35">
      <c r="A20" s="146">
        <f t="shared" ref="A20:A41" si="21">A19+1</f>
        <v>6</v>
      </c>
      <c r="B20" s="126">
        <f t="shared" ref="B20:B41" si="22">B19+1</f>
        <v>68</v>
      </c>
      <c r="C20" s="135">
        <f t="shared" ref="C20:C41" si="23">C19+1</f>
        <v>68</v>
      </c>
      <c r="D20" s="126">
        <f>IF(B20&gt;119,0,VLOOKUP(B20,life_tbls,Alive!K$3,FALSE))</f>
        <v>70141</v>
      </c>
      <c r="E20" s="126">
        <f>IF(C20&gt;119,0,VLOOKUP(INT(C20),life_tbls,Alive!K$4,FALSE)*(12-Alive!J$4))/12+IF(C20&gt;118,0,VLOOKUP(INT(C20)+1,life_tbls,Alive!K$4,FALSE))*Alive!J$4/12</f>
        <v>81248</v>
      </c>
      <c r="F20" s="121">
        <f t="shared" si="13"/>
        <v>0.88918891508835984</v>
      </c>
      <c r="G20" s="141">
        <f t="shared" si="14"/>
        <v>0.93053726249241231</v>
      </c>
      <c r="H20" s="141">
        <f t="shared" si="15"/>
        <v>0.82742341888492044</v>
      </c>
      <c r="I20" s="122">
        <f t="shared" si="16"/>
        <v>0.99230275869585172</v>
      </c>
      <c r="J20" s="125">
        <f t="shared" si="17"/>
        <v>7380.109530691414</v>
      </c>
      <c r="K20" s="126">
        <f t="shared" si="4"/>
        <v>7907.2602114550846</v>
      </c>
      <c r="L20" s="127">
        <f t="shared" si="5"/>
        <v>8434.410892218757</v>
      </c>
      <c r="M20" s="125">
        <f t="shared" si="6"/>
        <v>9137.2784665703221</v>
      </c>
      <c r="N20" s="126">
        <f t="shared" si="7"/>
        <v>9840.1460409218835</v>
      </c>
      <c r="O20" s="127">
        <f t="shared" si="8"/>
        <v>10543.013615273447</v>
      </c>
      <c r="P20" s="125">
        <f t="shared" si="9"/>
        <v>11386.454704495321</v>
      </c>
      <c r="Q20" s="126">
        <f t="shared" si="10"/>
        <v>0</v>
      </c>
      <c r="R20" s="127">
        <f t="shared" si="11"/>
        <v>0</v>
      </c>
      <c r="S20" s="221">
        <f>IF(Tax!D$6,VLOOKUP(B20,tax_tbl,2,TRUE),0)</f>
        <v>0</v>
      </c>
    </row>
    <row r="21" spans="1:19" x14ac:dyDescent="0.35">
      <c r="A21" s="146">
        <f t="shared" si="21"/>
        <v>7</v>
      </c>
      <c r="B21" s="126">
        <f t="shared" si="22"/>
        <v>69</v>
      </c>
      <c r="C21" s="135">
        <f t="shared" si="23"/>
        <v>69</v>
      </c>
      <c r="D21" s="126">
        <f>IF(B21&gt;119,0,VLOOKUP(B21,life_tbls,Alive!K$3,FALSE))</f>
        <v>68468</v>
      </c>
      <c r="E21" s="126">
        <f>IF(C21&gt;119,0,VLOOKUP(INT(C21),life_tbls,Alive!K$4,FALSE)*(12-Alive!J$4))/12+IF(C21&gt;118,0,VLOOKUP(INT(C21)+1,life_tbls,Alive!K$4,FALSE))*Alive!J$4/12</f>
        <v>80041</v>
      </c>
      <c r="F21" s="121">
        <f t="shared" si="13"/>
        <v>0.86798002079054792</v>
      </c>
      <c r="G21" s="141">
        <f t="shared" si="14"/>
        <v>0.91671343328026755</v>
      </c>
      <c r="H21" s="141">
        <f t="shared" si="15"/>
        <v>0.79568894487758124</v>
      </c>
      <c r="I21" s="122">
        <f t="shared" si="16"/>
        <v>0.98900450919323424</v>
      </c>
      <c r="J21" s="125">
        <f t="shared" si="17"/>
        <v>7198.6004411652857</v>
      </c>
      <c r="K21" s="126">
        <f t="shared" si="4"/>
        <v>7712.786186962805</v>
      </c>
      <c r="L21" s="127">
        <f t="shared" si="5"/>
        <v>8226.9719327603252</v>
      </c>
      <c r="M21" s="125">
        <f t="shared" si="6"/>
        <v>8912.5529271570194</v>
      </c>
      <c r="N21" s="126">
        <f t="shared" si="7"/>
        <v>9598.1339215537137</v>
      </c>
      <c r="O21" s="127">
        <f t="shared" si="8"/>
        <v>10283.714915950406</v>
      </c>
      <c r="P21" s="125">
        <f t="shared" si="9"/>
        <v>11106.412109226439</v>
      </c>
      <c r="Q21" s="126">
        <f t="shared" si="10"/>
        <v>11929.109302502471</v>
      </c>
      <c r="R21" s="127">
        <f t="shared" si="11"/>
        <v>0</v>
      </c>
      <c r="S21" s="221">
        <f>IF(Tax!D$6,VLOOKUP(B21,tax_tbl,2,TRUE),0)</f>
        <v>0</v>
      </c>
    </row>
    <row r="22" spans="1:19" x14ac:dyDescent="0.35">
      <c r="A22" s="146">
        <f t="shared" si="21"/>
        <v>8</v>
      </c>
      <c r="B22" s="126">
        <f t="shared" si="22"/>
        <v>70</v>
      </c>
      <c r="C22" s="135">
        <f t="shared" si="23"/>
        <v>70</v>
      </c>
      <c r="D22" s="126">
        <f>IF(B22&gt;119,0,VLOOKUP(B22,life_tbls,Alive!K$3,FALSE))</f>
        <v>66732</v>
      </c>
      <c r="E22" s="126">
        <f>IF(C22&gt;119,0,VLOOKUP(INT(C22),life_tbls,Alive!K$4,FALSE)*(12-Alive!J$4))/12+IF(C22&gt;118,0,VLOOKUP(INT(C22)+1,life_tbls,Alive!K$4,FALSE))*Alive!J$4/12</f>
        <v>78758</v>
      </c>
      <c r="F22" s="121">
        <f t="shared" si="13"/>
        <v>0.84597246520118663</v>
      </c>
      <c r="G22" s="141">
        <f t="shared" si="14"/>
        <v>0.90201917240273499</v>
      </c>
      <c r="H22" s="141">
        <f t="shared" si="15"/>
        <v>0.76308338293627587</v>
      </c>
      <c r="I22" s="122">
        <f t="shared" si="16"/>
        <v>0.98490825466764576</v>
      </c>
      <c r="J22" s="125">
        <f t="shared" si="17"/>
        <v>7010.0631322735244</v>
      </c>
      <c r="K22" s="126">
        <f t="shared" si="4"/>
        <v>7510.7819274359172</v>
      </c>
      <c r="L22" s="127">
        <f t="shared" si="5"/>
        <v>8011.5007225983118</v>
      </c>
      <c r="M22" s="125">
        <f t="shared" si="6"/>
        <v>8679.1257828148391</v>
      </c>
      <c r="N22" s="126">
        <f t="shared" si="7"/>
        <v>9346.7508430313646</v>
      </c>
      <c r="O22" s="127">
        <f t="shared" si="8"/>
        <v>10014.37590324789</v>
      </c>
      <c r="P22" s="125">
        <f t="shared" si="9"/>
        <v>10815.52597550772</v>
      </c>
      <c r="Q22" s="126">
        <f t="shared" si="10"/>
        <v>11616.676047767553</v>
      </c>
      <c r="R22" s="127">
        <f t="shared" si="11"/>
        <v>12417.826120027383</v>
      </c>
      <c r="S22" s="221">
        <f>IF(Tax!D$6,VLOOKUP(B22,tax_tbl,2,TRUE),0)</f>
        <v>0</v>
      </c>
    </row>
    <row r="23" spans="1:19" x14ac:dyDescent="0.35">
      <c r="A23" s="146">
        <f t="shared" si="21"/>
        <v>9</v>
      </c>
      <c r="B23" s="126">
        <f t="shared" si="22"/>
        <v>71</v>
      </c>
      <c r="C23" s="135">
        <f t="shared" si="23"/>
        <v>71</v>
      </c>
      <c r="D23" s="126">
        <f>IF(B23&gt;119,0,VLOOKUP(B23,life_tbls,Alive!K$3,FALSE))</f>
        <v>64927</v>
      </c>
      <c r="E23" s="126">
        <f>IF(C23&gt;119,0,VLOOKUP(INT(C23),life_tbls,Alive!K$4,FALSE)*(12-Alive!J$4))/12+IF(C23&gt;118,0,VLOOKUP(INT(C23)+1,life_tbls,Alive!K$4,FALSE))*Alive!J$4/12</f>
        <v>77393</v>
      </c>
      <c r="F23" s="121">
        <f t="shared" si="13"/>
        <v>0.82309018534012834</v>
      </c>
      <c r="G23" s="141">
        <f t="shared" si="14"/>
        <v>0.88638576157044202</v>
      </c>
      <c r="H23" s="141">
        <f t="shared" si="15"/>
        <v>0.72957542077386595</v>
      </c>
      <c r="I23" s="122">
        <f t="shared" si="16"/>
        <v>0.97990052613670442</v>
      </c>
      <c r="J23" s="125">
        <f t="shared" si="17"/>
        <v>6813.805430896783</v>
      </c>
      <c r="K23" s="126">
        <f t="shared" si="4"/>
        <v>7300.505818817981</v>
      </c>
      <c r="L23" s="127">
        <f t="shared" si="5"/>
        <v>7787.2062067391798</v>
      </c>
      <c r="M23" s="125">
        <f t="shared" si="6"/>
        <v>8436.1400573007777</v>
      </c>
      <c r="N23" s="126">
        <f t="shared" si="7"/>
        <v>9085.0739078623756</v>
      </c>
      <c r="O23" s="127">
        <f t="shared" si="8"/>
        <v>9734.0077584239752</v>
      </c>
      <c r="P23" s="125">
        <f t="shared" si="9"/>
        <v>10512.728379097893</v>
      </c>
      <c r="Q23" s="126">
        <f t="shared" si="10"/>
        <v>11291.44899977181</v>
      </c>
      <c r="R23" s="127">
        <f t="shared" si="11"/>
        <v>12070.169620445728</v>
      </c>
      <c r="S23" s="221">
        <f>IF(Tax!D$6,VLOOKUP(B23,tax_tbl,2,TRUE),0)</f>
        <v>0</v>
      </c>
    </row>
    <row r="24" spans="1:19" x14ac:dyDescent="0.35">
      <c r="A24" s="146">
        <f t="shared" si="21"/>
        <v>10</v>
      </c>
      <c r="B24" s="126">
        <f t="shared" si="22"/>
        <v>72</v>
      </c>
      <c r="C24" s="135">
        <f t="shared" si="23"/>
        <v>72</v>
      </c>
      <c r="D24" s="126">
        <f>IF(B24&gt;119,0,VLOOKUP(B24,life_tbls,Alive!K$3,FALSE))</f>
        <v>63046</v>
      </c>
      <c r="E24" s="126">
        <f>IF(C24&gt;119,0,VLOOKUP(INT(C24),life_tbls,Alive!K$4,FALSE)*(12-Alive!J$4))/12+IF(C24&gt;118,0,VLOOKUP(INT(C24)+1,life_tbls,Alive!K$4,FALSE))*Alive!J$4/12</f>
        <v>75934</v>
      </c>
      <c r="F24" s="121">
        <f t="shared" si="13"/>
        <v>0.79924444106386749</v>
      </c>
      <c r="G24" s="141">
        <f t="shared" si="14"/>
        <v>0.8696757642046431</v>
      </c>
      <c r="H24" s="141">
        <f t="shared" ref="H24:H70" si="24">F24*G24</f>
        <v>0.6950835200685318</v>
      </c>
      <c r="I24" s="122">
        <f t="shared" ref="I24:I70" si="25">1-(1-F24)*(1-G24)</f>
        <v>0.97383668519997879</v>
      </c>
      <c r="J24" s="125">
        <f t="shared" si="17"/>
        <v>6608.9754316574135</v>
      </c>
      <c r="K24" s="126">
        <f t="shared" si="4"/>
        <v>7081.045105347227</v>
      </c>
      <c r="L24" s="127">
        <f t="shared" si="5"/>
        <v>7553.1147790370424</v>
      </c>
      <c r="M24" s="125">
        <f t="shared" si="6"/>
        <v>8182.5410106234631</v>
      </c>
      <c r="N24" s="126">
        <f t="shared" si="7"/>
        <v>8811.9672422098829</v>
      </c>
      <c r="O24" s="127">
        <f t="shared" si="8"/>
        <v>9441.3934737963027</v>
      </c>
      <c r="P24" s="125">
        <f t="shared" si="9"/>
        <v>10196.704951700007</v>
      </c>
      <c r="Q24" s="126">
        <f t="shared" si="10"/>
        <v>10952.016429603711</v>
      </c>
      <c r="R24" s="127">
        <f t="shared" si="11"/>
        <v>11707.327907507415</v>
      </c>
      <c r="S24" s="221">
        <f>IF(Tax!D$6,VLOOKUP(B24,tax_tbl,2,TRUE),0)</f>
        <v>0</v>
      </c>
    </row>
    <row r="25" spans="1:19" x14ac:dyDescent="0.35">
      <c r="A25" s="146">
        <f t="shared" si="21"/>
        <v>11</v>
      </c>
      <c r="B25" s="126">
        <f t="shared" si="22"/>
        <v>73</v>
      </c>
      <c r="C25" s="135">
        <f t="shared" si="23"/>
        <v>73</v>
      </c>
      <c r="D25" s="126">
        <f>IF(B25&gt;119,0,VLOOKUP(B25,life_tbls,Alive!K$3,FALSE))</f>
        <v>61080</v>
      </c>
      <c r="E25" s="126">
        <f>IF(C25&gt;119,0,VLOOKUP(INT(C25),life_tbls,Alive!K$4,FALSE)*(12-Alive!J$4))/12+IF(C25&gt;118,0,VLOOKUP(INT(C25)+1,life_tbls,Alive!K$4,FALSE))*Alive!J$4/12</f>
        <v>74369</v>
      </c>
      <c r="F25" s="121">
        <f t="shared" si="13"/>
        <v>0.77432113790218304</v>
      </c>
      <c r="G25" s="141">
        <f t="shared" si="14"/>
        <v>0.85175174372659279</v>
      </c>
      <c r="H25" s="141">
        <f t="shared" si="24"/>
        <v>0.65952937941254397</v>
      </c>
      <c r="I25" s="122">
        <f t="shared" si="25"/>
        <v>0.96654350221623186</v>
      </c>
      <c r="J25" s="125">
        <f t="shared" si="17"/>
        <v>6394.5082528333469</v>
      </c>
      <c r="K25" s="126">
        <f t="shared" si="4"/>
        <v>6851.258842321442</v>
      </c>
      <c r="L25" s="127">
        <f t="shared" si="5"/>
        <v>7308.009431809538</v>
      </c>
      <c r="M25" s="125">
        <f t="shared" si="6"/>
        <v>7917.0102177936669</v>
      </c>
      <c r="N25" s="126">
        <f t="shared" si="7"/>
        <v>8526.011003777794</v>
      </c>
      <c r="O25" s="127">
        <f t="shared" si="8"/>
        <v>9135.011789761922</v>
      </c>
      <c r="P25" s="125">
        <f t="shared" si="9"/>
        <v>9865.8127329428753</v>
      </c>
      <c r="Q25" s="126">
        <f t="shared" si="10"/>
        <v>10596.61367612383</v>
      </c>
      <c r="R25" s="127">
        <f t="shared" si="11"/>
        <v>11327.414619304784</v>
      </c>
      <c r="S25" s="221">
        <f>IF(Tax!D$6,VLOOKUP(B25,tax_tbl,2,TRUE),0)</f>
        <v>0</v>
      </c>
    </row>
    <row r="26" spans="1:19" x14ac:dyDescent="0.35">
      <c r="A26" s="146">
        <f t="shared" si="21"/>
        <v>12</v>
      </c>
      <c r="B26" s="126">
        <f t="shared" si="22"/>
        <v>74</v>
      </c>
      <c r="C26" s="135">
        <f t="shared" si="23"/>
        <v>74</v>
      </c>
      <c r="D26" s="126">
        <f>IF(B26&gt;119,0,VLOOKUP(B26,life_tbls,Alive!K$3,FALSE))</f>
        <v>59018</v>
      </c>
      <c r="E26" s="126">
        <f>IF(C26&gt;119,0,VLOOKUP(INT(C26),life_tbls,Alive!K$4,FALSE)*(12-Alive!J$4))/12+IF(C26&gt;118,0,VLOOKUP(INT(C26)+1,life_tbls,Alive!K$4,FALSE))*Alive!J$4/12</f>
        <v>72686</v>
      </c>
      <c r="F26" s="121">
        <f t="shared" si="13"/>
        <v>0.74818082705813749</v>
      </c>
      <c r="G26" s="141">
        <f t="shared" si="14"/>
        <v>0.83247626355754589</v>
      </c>
      <c r="H26" s="141">
        <f t="shared" si="24"/>
        <v>0.62284277937475274</v>
      </c>
      <c r="I26" s="122">
        <f t="shared" si="25"/>
        <v>0.95781431124093064</v>
      </c>
      <c r="J26" s="125">
        <f t="shared" si="17"/>
        <v>6169.2325245303118</v>
      </c>
      <c r="K26" s="126">
        <f t="shared" si="4"/>
        <v>6609.8919905681905</v>
      </c>
      <c r="L26" s="127">
        <f t="shared" si="5"/>
        <v>7050.5514566060701</v>
      </c>
      <c r="M26" s="125">
        <f t="shared" si="6"/>
        <v>7638.0974113232433</v>
      </c>
      <c r="N26" s="126">
        <f t="shared" si="7"/>
        <v>8225.6433660404145</v>
      </c>
      <c r="O26" s="127">
        <f t="shared" si="8"/>
        <v>8813.1893207575868</v>
      </c>
      <c r="P26" s="125">
        <f t="shared" si="9"/>
        <v>9518.2444664181949</v>
      </c>
      <c r="Q26" s="126">
        <f t="shared" si="10"/>
        <v>10223.299612078801</v>
      </c>
      <c r="R26" s="127">
        <f t="shared" si="11"/>
        <v>10928.354757739407</v>
      </c>
      <c r="S26" s="221">
        <f>IF(Tax!D$6,VLOOKUP(B26,tax_tbl,2,TRUE),0)</f>
        <v>0</v>
      </c>
    </row>
    <row r="27" spans="1:19" x14ac:dyDescent="0.35">
      <c r="A27" s="146">
        <f t="shared" si="21"/>
        <v>13</v>
      </c>
      <c r="B27" s="126">
        <f t="shared" si="22"/>
        <v>75</v>
      </c>
      <c r="C27" s="135">
        <f t="shared" si="23"/>
        <v>75</v>
      </c>
      <c r="D27" s="126">
        <f>IF(B27&gt;119,0,VLOOKUP(B27,life_tbls,Alive!K$3,FALSE))</f>
        <v>56849</v>
      </c>
      <c r="E27" s="126">
        <f>IF(C27&gt;119,0,VLOOKUP(INT(C27),life_tbls,Alive!K$4,FALSE)*(12-Alive!J$4))/12+IF(C27&gt;118,0,VLOOKUP(INT(C27)+1,life_tbls,Alive!K$4,FALSE))*Alive!J$4/12</f>
        <v>70872</v>
      </c>
      <c r="F27" s="121">
        <f t="shared" si="13"/>
        <v>0.72068405973479377</v>
      </c>
      <c r="G27" s="141">
        <f t="shared" si="14"/>
        <v>0.81170043407052783</v>
      </c>
      <c r="H27" s="141">
        <f t="shared" si="24"/>
        <v>0.5849795641144423</v>
      </c>
      <c r="I27" s="122">
        <f t="shared" si="25"/>
        <v>0.9474049296908793</v>
      </c>
      <c r="J27" s="125">
        <f t="shared" si="17"/>
        <v>5930.9652392180742</v>
      </c>
      <c r="K27" s="126">
        <f t="shared" si="4"/>
        <v>6354.605613447935</v>
      </c>
      <c r="L27" s="127">
        <f t="shared" si="5"/>
        <v>6778.2459876777975</v>
      </c>
      <c r="M27" s="125">
        <f t="shared" si="6"/>
        <v>7343.0998199842816</v>
      </c>
      <c r="N27" s="126">
        <f t="shared" si="7"/>
        <v>7907.9536522907647</v>
      </c>
      <c r="O27" s="127">
        <f t="shared" si="8"/>
        <v>8472.8074845972478</v>
      </c>
      <c r="P27" s="125">
        <f t="shared" si="9"/>
        <v>9150.6320833650261</v>
      </c>
      <c r="Q27" s="126">
        <f t="shared" si="10"/>
        <v>9828.4566821328062</v>
      </c>
      <c r="R27" s="127">
        <f t="shared" si="11"/>
        <v>10506.281280900586</v>
      </c>
      <c r="S27" s="221">
        <f>IF(Tax!D$6,VLOOKUP(B27,tax_tbl,2,TRUE),0)</f>
        <v>0</v>
      </c>
    </row>
    <row r="28" spans="1:19" x14ac:dyDescent="0.35">
      <c r="A28" s="146">
        <f t="shared" si="21"/>
        <v>14</v>
      </c>
      <c r="B28" s="126">
        <f t="shared" si="22"/>
        <v>76</v>
      </c>
      <c r="C28" s="135">
        <f t="shared" si="23"/>
        <v>76</v>
      </c>
      <c r="D28" s="126">
        <f>IF(B28&gt;119,0,VLOOKUP(B28,life_tbls,Alive!K$3,FALSE))</f>
        <v>54543</v>
      </c>
      <c r="E28" s="126">
        <f>IF(C28&gt;119,0,VLOOKUP(INT(C28),life_tbls,Alive!K$4,FALSE)*(12-Alive!J$4))/12+IF(C28&gt;118,0,VLOOKUP(INT(C28)+1,life_tbls,Alive!K$4,FALSE))*Alive!J$4/12</f>
        <v>68895</v>
      </c>
      <c r="F28" s="121">
        <f t="shared" si="13"/>
        <v>0.69145052103141402</v>
      </c>
      <c r="G28" s="141">
        <f t="shared" si="14"/>
        <v>0.78905775772221776</v>
      </c>
      <c r="H28" s="141">
        <f t="shared" si="24"/>
        <v>0.54559439770090667</v>
      </c>
      <c r="I28" s="122">
        <f t="shared" si="25"/>
        <v>0.9349138810527251</v>
      </c>
      <c r="J28" s="125">
        <f t="shared" si="17"/>
        <v>5679.4934205522177</v>
      </c>
      <c r="K28" s="126">
        <f t="shared" si="4"/>
        <v>6085.1715220202323</v>
      </c>
      <c r="L28" s="127">
        <f t="shared" si="5"/>
        <v>6490.8496234882477</v>
      </c>
      <c r="M28" s="125">
        <f t="shared" si="6"/>
        <v>7031.7537587789357</v>
      </c>
      <c r="N28" s="126">
        <f t="shared" si="7"/>
        <v>7572.6578940696227</v>
      </c>
      <c r="O28" s="127">
        <f t="shared" si="8"/>
        <v>8113.5620293603097</v>
      </c>
      <c r="P28" s="125">
        <f t="shared" si="9"/>
        <v>8762.6469917091345</v>
      </c>
      <c r="Q28" s="126">
        <f t="shared" si="10"/>
        <v>9411.7319540579592</v>
      </c>
      <c r="R28" s="127">
        <f t="shared" si="11"/>
        <v>10060.816916406784</v>
      </c>
      <c r="S28" s="221">
        <f>IF(Tax!D$6,VLOOKUP(B28,tax_tbl,2,TRUE),0)</f>
        <v>0</v>
      </c>
    </row>
    <row r="29" spans="1:19" x14ac:dyDescent="0.35">
      <c r="A29" s="146">
        <f t="shared" si="21"/>
        <v>15</v>
      </c>
      <c r="B29" s="126">
        <f t="shared" si="22"/>
        <v>77</v>
      </c>
      <c r="C29" s="135">
        <f t="shared" si="23"/>
        <v>77</v>
      </c>
      <c r="D29" s="126">
        <f>IF(B29&gt;119,0,VLOOKUP(B29,life_tbls,Alive!K$3,FALSE))</f>
        <v>52126</v>
      </c>
      <c r="E29" s="126">
        <f>IF(C29&gt;119,0,VLOOKUP(INT(C29),life_tbls,Alive!K$4,FALSE)*(12-Alive!J$4))/12+IF(C29&gt;118,0,VLOOKUP(INT(C29)+1,life_tbls,Alive!K$4,FALSE))*Alive!J$4/12</f>
        <v>66764</v>
      </c>
      <c r="F29" s="121">
        <f t="shared" si="13"/>
        <v>0.66080981719530441</v>
      </c>
      <c r="G29" s="141">
        <f t="shared" si="14"/>
        <v>0.76465131194667457</v>
      </c>
      <c r="H29" s="141">
        <f t="shared" si="24"/>
        <v>0.50528909366563168</v>
      </c>
      <c r="I29" s="122">
        <f t="shared" si="25"/>
        <v>0.92017203547634729</v>
      </c>
      <c r="J29" s="125">
        <f t="shared" si="17"/>
        <v>5416.2014147714317</v>
      </c>
      <c r="K29" s="126">
        <f t="shared" si="4"/>
        <v>5803.0729443979617</v>
      </c>
      <c r="L29" s="127">
        <f t="shared" si="5"/>
        <v>6189.9444740244926</v>
      </c>
      <c r="M29" s="125">
        <f t="shared" si="6"/>
        <v>6705.7731801932005</v>
      </c>
      <c r="N29" s="126">
        <f t="shared" si="7"/>
        <v>7221.6018863619083</v>
      </c>
      <c r="O29" s="127">
        <f t="shared" si="8"/>
        <v>7737.4305925306153</v>
      </c>
      <c r="P29" s="125">
        <f t="shared" si="9"/>
        <v>8356.4250399330649</v>
      </c>
      <c r="Q29" s="126">
        <f t="shared" si="10"/>
        <v>8975.4194873355136</v>
      </c>
      <c r="R29" s="127">
        <f t="shared" si="11"/>
        <v>9594.4139347379623</v>
      </c>
      <c r="S29" s="221">
        <f>IF(Tax!D$6,VLOOKUP(B29,tax_tbl,2,TRUE),0)</f>
        <v>0</v>
      </c>
    </row>
    <row r="30" spans="1:19" x14ac:dyDescent="0.35">
      <c r="A30" s="146">
        <f t="shared" si="21"/>
        <v>16</v>
      </c>
      <c r="B30" s="126">
        <f t="shared" si="22"/>
        <v>78</v>
      </c>
      <c r="C30" s="135">
        <f t="shared" si="23"/>
        <v>78</v>
      </c>
      <c r="D30" s="126">
        <f>IF(B30&gt;119,0,VLOOKUP(B30,life_tbls,Alive!K$3,FALSE))</f>
        <v>49598</v>
      </c>
      <c r="E30" s="126">
        <f>IF(C30&gt;119,0,VLOOKUP(INT(C30),life_tbls,Alive!K$4,FALSE)*(12-Alive!J$4))/12+IF(C30&gt;118,0,VLOOKUP(INT(C30)+1,life_tbls,Alive!K$4,FALSE))*Alive!J$4/12</f>
        <v>64485</v>
      </c>
      <c r="F30" s="121">
        <f t="shared" si="13"/>
        <v>0.62876194822646481</v>
      </c>
      <c r="G30" s="141">
        <f t="shared" si="14"/>
        <v>0.73854981503327111</v>
      </c>
      <c r="H30" s="141">
        <f t="shared" si="24"/>
        <v>0.46437202056261478</v>
      </c>
      <c r="I30" s="122">
        <f t="shared" si="25"/>
        <v>0.90293974269712118</v>
      </c>
      <c r="J30" s="125">
        <f t="shared" si="17"/>
        <v>5141.0359777896101</v>
      </c>
      <c r="K30" s="126">
        <f t="shared" si="4"/>
        <v>5508.2528333460104</v>
      </c>
      <c r="L30" s="127">
        <f t="shared" si="5"/>
        <v>5875.4696889024108</v>
      </c>
      <c r="M30" s="125">
        <f t="shared" si="6"/>
        <v>6365.0921629776121</v>
      </c>
      <c r="N30" s="126">
        <f t="shared" si="7"/>
        <v>6854.7146370528135</v>
      </c>
      <c r="O30" s="127">
        <f t="shared" si="8"/>
        <v>7344.3371111280139</v>
      </c>
      <c r="P30" s="125">
        <f t="shared" si="9"/>
        <v>7931.8840800182552</v>
      </c>
      <c r="Q30" s="126">
        <f t="shared" si="10"/>
        <v>8519.4310489084965</v>
      </c>
      <c r="R30" s="127">
        <f t="shared" si="11"/>
        <v>9106.9780177987377</v>
      </c>
      <c r="S30" s="221">
        <f>IF(Tax!D$6,VLOOKUP(B30,tax_tbl,2,TRUE),0)</f>
        <v>0</v>
      </c>
    </row>
    <row r="31" spans="1:19" x14ac:dyDescent="0.35">
      <c r="A31" s="146">
        <f t="shared" si="21"/>
        <v>17</v>
      </c>
      <c r="B31" s="126">
        <f t="shared" si="22"/>
        <v>79</v>
      </c>
      <c r="C31" s="135">
        <f t="shared" si="23"/>
        <v>79</v>
      </c>
      <c r="D31" s="126">
        <f>IF(B31&gt;119,0,VLOOKUP(B31,life_tbls,Alive!K$3,FALSE))</f>
        <v>46958</v>
      </c>
      <c r="E31" s="126">
        <f>IF(C31&gt;119,0,VLOOKUP(INT(C31),life_tbls,Alive!K$4,FALSE)*(12-Alive!J$4))/12+IF(C31&gt;118,0,VLOOKUP(INT(C31)+1,life_tbls,Alive!K$4,FALSE))*Alive!J$4/12</f>
        <v>62059</v>
      </c>
      <c r="F31" s="121">
        <f t="shared" si="13"/>
        <v>0.59529423696153749</v>
      </c>
      <c r="G31" s="141">
        <f t="shared" si="14"/>
        <v>0.71076472003023605</v>
      </c>
      <c r="H31" s="141">
        <f t="shared" si="24"/>
        <v>0.42311414166958017</v>
      </c>
      <c r="I31" s="122">
        <f t="shared" si="25"/>
        <v>0.88294481532219338</v>
      </c>
      <c r="J31" s="125">
        <f t="shared" si="17"/>
        <v>4853.5179128318259</v>
      </c>
      <c r="K31" s="126">
        <f t="shared" si="4"/>
        <v>5200.1977637483842</v>
      </c>
      <c r="L31" s="127">
        <f t="shared" si="5"/>
        <v>5546.8776146649434</v>
      </c>
      <c r="M31" s="125">
        <f t="shared" si="6"/>
        <v>6009.1174158870226</v>
      </c>
      <c r="N31" s="126">
        <f t="shared" si="7"/>
        <v>6471.3572171091009</v>
      </c>
      <c r="O31" s="127">
        <f t="shared" si="8"/>
        <v>6933.5970183311792</v>
      </c>
      <c r="P31" s="125">
        <f t="shared" si="9"/>
        <v>7488.2847797976738</v>
      </c>
      <c r="Q31" s="126">
        <f t="shared" si="10"/>
        <v>8042.9725412641674</v>
      </c>
      <c r="R31" s="127">
        <f t="shared" si="11"/>
        <v>8597.6603027306628</v>
      </c>
      <c r="S31" s="221">
        <f>IF(Tax!D$6,VLOOKUP(B31,tax_tbl,2,TRUE),0)</f>
        <v>0</v>
      </c>
    </row>
    <row r="32" spans="1:19" x14ac:dyDescent="0.35">
      <c r="A32" s="146">
        <f t="shared" si="21"/>
        <v>18</v>
      </c>
      <c r="B32" s="126">
        <f t="shared" si="22"/>
        <v>80</v>
      </c>
      <c r="C32" s="135">
        <f t="shared" si="23"/>
        <v>80</v>
      </c>
      <c r="D32" s="126">
        <f>IF(B32&gt;119,0,VLOOKUP(B32,life_tbls,Alive!K$3,FALSE))</f>
        <v>44198</v>
      </c>
      <c r="E32" s="126">
        <f>IF(C32&gt;119,0,VLOOKUP(INT(C32),life_tbls,Alive!K$4,FALSE)*(12-Alive!J$4))/12+IF(C32&gt;118,0,VLOOKUP(INT(C32)+1,life_tbls,Alive!K$4,FALSE))*Alive!J$4/12</f>
        <v>59469</v>
      </c>
      <c r="F32" s="121">
        <f t="shared" si="13"/>
        <v>0.56030526609365894</v>
      </c>
      <c r="G32" s="141">
        <f t="shared" si="14"/>
        <v>0.68110132511768007</v>
      </c>
      <c r="H32" s="141">
        <f t="shared" si="24"/>
        <v>0.38162465920680544</v>
      </c>
      <c r="I32" s="122">
        <f t="shared" si="25"/>
        <v>0.85978193200453357</v>
      </c>
      <c r="J32" s="125">
        <f t="shared" si="17"/>
        <v>4554.4991252757291</v>
      </c>
      <c r="K32" s="126">
        <f t="shared" si="4"/>
        <v>4879.8204913668524</v>
      </c>
      <c r="L32" s="127">
        <f t="shared" si="5"/>
        <v>5205.1418574579757</v>
      </c>
      <c r="M32" s="125">
        <f t="shared" si="6"/>
        <v>5638.9036789128077</v>
      </c>
      <c r="N32" s="126">
        <f t="shared" si="7"/>
        <v>6072.6655003676387</v>
      </c>
      <c r="O32" s="127">
        <f t="shared" si="8"/>
        <v>6506.4273218224698</v>
      </c>
      <c r="P32" s="125">
        <f t="shared" si="9"/>
        <v>7026.9415075682673</v>
      </c>
      <c r="Q32" s="126">
        <f t="shared" si="10"/>
        <v>7547.4556933140648</v>
      </c>
      <c r="R32" s="127">
        <f t="shared" si="11"/>
        <v>8067.9698790598623</v>
      </c>
      <c r="S32" s="221">
        <f>IF(Tax!D$6,VLOOKUP(B32,tax_tbl,2,TRUE),0)</f>
        <v>0</v>
      </c>
    </row>
    <row r="33" spans="1:19" x14ac:dyDescent="0.35">
      <c r="A33" s="146">
        <f t="shared" si="21"/>
        <v>19</v>
      </c>
      <c r="B33" s="126">
        <f t="shared" si="22"/>
        <v>81</v>
      </c>
      <c r="C33" s="135">
        <f t="shared" si="23"/>
        <v>81</v>
      </c>
      <c r="D33" s="126">
        <f>IF(B33&gt;119,0,VLOOKUP(B33,life_tbls,Alive!K$3,FALSE))</f>
        <v>41342</v>
      </c>
      <c r="E33" s="126">
        <f>IF(C33&gt;119,0,VLOOKUP(INT(C33),life_tbls,Alive!K$4,FALSE)*(12-Alive!J$4))/12+IF(C33&gt;118,0,VLOOKUP(INT(C33)+1,life_tbls,Alive!K$4,FALSE))*Alive!J$4/12</f>
        <v>56714</v>
      </c>
      <c r="F33" s="121">
        <f t="shared" si="13"/>
        <v>0.52409928754341928</v>
      </c>
      <c r="G33" s="141">
        <f t="shared" si="14"/>
        <v>0.64954817724737435</v>
      </c>
      <c r="H33" s="141">
        <f t="shared" si="24"/>
        <v>0.34042773692047551</v>
      </c>
      <c r="I33" s="122">
        <f t="shared" si="25"/>
        <v>0.83321972787031817</v>
      </c>
      <c r="J33" s="125">
        <f t="shared" si="17"/>
        <v>4246.2691108237632</v>
      </c>
      <c r="K33" s="126">
        <f t="shared" si="4"/>
        <v>4549.5740473111737</v>
      </c>
      <c r="L33" s="127">
        <f t="shared" si="5"/>
        <v>4852.8789837985851</v>
      </c>
      <c r="M33" s="125">
        <f t="shared" si="6"/>
        <v>5257.2855657818018</v>
      </c>
      <c r="N33" s="126">
        <f t="shared" si="7"/>
        <v>5661.6921477650167</v>
      </c>
      <c r="O33" s="127">
        <f t="shared" si="8"/>
        <v>6066.0987297482316</v>
      </c>
      <c r="P33" s="125">
        <f t="shared" si="9"/>
        <v>6551.3866281280907</v>
      </c>
      <c r="Q33" s="126">
        <f t="shared" si="10"/>
        <v>7036.6745265079489</v>
      </c>
      <c r="R33" s="127">
        <f t="shared" si="11"/>
        <v>7521.9624248878072</v>
      </c>
      <c r="S33" s="221">
        <f>IF(Tax!D$6,VLOOKUP(B33,tax_tbl,2,TRUE),0)</f>
        <v>0</v>
      </c>
    </row>
    <row r="34" spans="1:19" x14ac:dyDescent="0.35">
      <c r="A34" s="146">
        <f t="shared" si="21"/>
        <v>20</v>
      </c>
      <c r="B34" s="126">
        <f t="shared" si="22"/>
        <v>82</v>
      </c>
      <c r="C34" s="135">
        <f t="shared" si="23"/>
        <v>82</v>
      </c>
      <c r="D34" s="126">
        <f>IF(B34&gt;119,0,VLOOKUP(B34,life_tbls,Alive!K$3,FALSE))</f>
        <v>38409</v>
      </c>
      <c r="E34" s="126">
        <f>IF(C34&gt;119,0,VLOOKUP(INT(C34),life_tbls,Alive!K$4,FALSE)*(12-Alive!J$4))/12+IF(C34&gt;118,0,VLOOKUP(INT(C34)+1,life_tbls,Alive!K$4,FALSE))*Alive!J$4/12</f>
        <v>53803</v>
      </c>
      <c r="F34" s="121">
        <f t="shared" si="13"/>
        <v>0.48691716741461932</v>
      </c>
      <c r="G34" s="141">
        <f t="shared" si="14"/>
        <v>0.61620835385337802</v>
      </c>
      <c r="H34" s="141">
        <f t="shared" si="24"/>
        <v>0.30004242619551225</v>
      </c>
      <c r="I34" s="122">
        <f t="shared" si="25"/>
        <v>0.8030830950724851</v>
      </c>
      <c r="J34" s="125">
        <f t="shared" si="17"/>
        <v>3930.9576329200581</v>
      </c>
      <c r="K34" s="126">
        <f t="shared" si="4"/>
        <v>4211.7403209857757</v>
      </c>
      <c r="L34" s="127">
        <f t="shared" si="5"/>
        <v>4492.5230090514942</v>
      </c>
      <c r="M34" s="125">
        <f t="shared" si="6"/>
        <v>4866.8999264724525</v>
      </c>
      <c r="N34" s="126">
        <f t="shared" si="7"/>
        <v>5241.2768438934099</v>
      </c>
      <c r="O34" s="127">
        <f t="shared" si="8"/>
        <v>5615.6537613143682</v>
      </c>
      <c r="P34" s="125">
        <f t="shared" si="9"/>
        <v>6064.9060622195175</v>
      </c>
      <c r="Q34" s="126">
        <f t="shared" si="10"/>
        <v>6514.1583631246667</v>
      </c>
      <c r="R34" s="127">
        <f t="shared" si="11"/>
        <v>6963.410664029816</v>
      </c>
      <c r="S34" s="221">
        <f>IF(Tax!D$6,VLOOKUP(B34,tax_tbl,2,TRUE),0)</f>
        <v>0</v>
      </c>
    </row>
    <row r="35" spans="1:19" x14ac:dyDescent="0.35">
      <c r="A35" s="146">
        <f t="shared" si="21"/>
        <v>21</v>
      </c>
      <c r="B35" s="126">
        <f t="shared" si="22"/>
        <v>83</v>
      </c>
      <c r="C35" s="135">
        <f t="shared" si="23"/>
        <v>83</v>
      </c>
      <c r="D35" s="126">
        <f>IF(B35&gt;119,0,VLOOKUP(B35,life_tbls,Alive!K$3,FALSE))</f>
        <v>35420</v>
      </c>
      <c r="E35" s="126">
        <f>IF(C35&gt;119,0,VLOOKUP(INT(C35),life_tbls,Alive!K$4,FALSE)*(12-Alive!J$4))/12+IF(C35&gt;118,0,VLOOKUP(INT(C35)+1,life_tbls,Alive!K$4,FALSE))*Alive!J$4/12</f>
        <v>50741</v>
      </c>
      <c r="F35" s="121">
        <f t="shared" si="13"/>
        <v>0.4490251261377754</v>
      </c>
      <c r="G35" s="141">
        <f t="shared" si="14"/>
        <v>0.58113912017683511</v>
      </c>
      <c r="H35" s="141">
        <f t="shared" si="24"/>
        <v>0.26094606674099918</v>
      </c>
      <c r="I35" s="122">
        <f t="shared" si="25"/>
        <v>0.76921817957361127</v>
      </c>
      <c r="J35" s="125">
        <f t="shared" si="17"/>
        <v>3610.2152582338181</v>
      </c>
      <c r="K35" s="126">
        <f t="shared" si="4"/>
        <v>3868.08777667909</v>
      </c>
      <c r="L35" s="127">
        <f t="shared" si="5"/>
        <v>4125.9602951243633</v>
      </c>
      <c r="M35" s="125">
        <f t="shared" si="6"/>
        <v>4469.7903197180603</v>
      </c>
      <c r="N35" s="126">
        <f t="shared" si="7"/>
        <v>4813.6203443117565</v>
      </c>
      <c r="O35" s="127">
        <f t="shared" si="8"/>
        <v>5157.4503689054536</v>
      </c>
      <c r="P35" s="125">
        <f t="shared" si="9"/>
        <v>5570.0463984178896</v>
      </c>
      <c r="Q35" s="126">
        <f t="shared" si="10"/>
        <v>5982.6424279303264</v>
      </c>
      <c r="R35" s="127">
        <f t="shared" si="11"/>
        <v>6395.2384574427624</v>
      </c>
      <c r="S35" s="221">
        <f>IF(Tax!D$6,VLOOKUP(B35,tax_tbl,2,TRUE),0)</f>
        <v>0</v>
      </c>
    </row>
    <row r="36" spans="1:19" x14ac:dyDescent="0.35">
      <c r="A36" s="146">
        <f t="shared" si="21"/>
        <v>22</v>
      </c>
      <c r="B36" s="126">
        <f t="shared" si="22"/>
        <v>84</v>
      </c>
      <c r="C36" s="135">
        <f t="shared" si="23"/>
        <v>84</v>
      </c>
      <c r="D36" s="126">
        <f>IF(B36&gt;119,0,VLOOKUP(B36,life_tbls,Alive!K$3,FALSE))</f>
        <v>32385</v>
      </c>
      <c r="E36" s="126">
        <f>IF(C36&gt;119,0,VLOOKUP(INT(C36),life_tbls,Alive!K$4,FALSE)*(12-Alive!J$4))/12+IF(C36&gt;118,0,VLOOKUP(INT(C36)+1,life_tbls,Alive!K$4,FALSE))*Alive!J$4/12</f>
        <v>47530</v>
      </c>
      <c r="F36" s="121">
        <f t="shared" si="13"/>
        <v>0.41054993534646689</v>
      </c>
      <c r="G36" s="141">
        <f t="shared" si="14"/>
        <v>0.54436338231420289</v>
      </c>
      <c r="H36" s="141">
        <f t="shared" si="24"/>
        <v>0.22348835141408002</v>
      </c>
      <c r="I36" s="122">
        <f t="shared" si="25"/>
        <v>0.7314249662465897</v>
      </c>
      <c r="J36" s="125">
        <f t="shared" si="17"/>
        <v>3285.1068684871075</v>
      </c>
      <c r="K36" s="126">
        <f t="shared" si="4"/>
        <v>3519.7573590933289</v>
      </c>
      <c r="L36" s="127">
        <f t="shared" si="5"/>
        <v>3754.4078496995512</v>
      </c>
      <c r="M36" s="125">
        <f t="shared" si="6"/>
        <v>4067.2751705078472</v>
      </c>
      <c r="N36" s="126">
        <f t="shared" si="7"/>
        <v>4380.1424913161427</v>
      </c>
      <c r="O36" s="127">
        <f t="shared" si="8"/>
        <v>4693.0098121244391</v>
      </c>
      <c r="P36" s="125">
        <f t="shared" si="9"/>
        <v>5068.4505970943937</v>
      </c>
      <c r="Q36" s="126">
        <f t="shared" si="10"/>
        <v>5443.8913820643493</v>
      </c>
      <c r="R36" s="127">
        <f t="shared" si="11"/>
        <v>5819.3321670343039</v>
      </c>
      <c r="S36" s="221">
        <f>IF(Tax!D$6,VLOOKUP(B36,tax_tbl,2,TRUE),0)</f>
        <v>0</v>
      </c>
    </row>
    <row r="37" spans="1:19" x14ac:dyDescent="0.35">
      <c r="A37" s="146">
        <f t="shared" si="21"/>
        <v>23</v>
      </c>
      <c r="B37" s="126">
        <f t="shared" si="22"/>
        <v>85</v>
      </c>
      <c r="C37" s="135">
        <f t="shared" si="23"/>
        <v>85</v>
      </c>
      <c r="D37" s="126">
        <f>IF(B37&gt;119,0,VLOOKUP(B37,life_tbls,Alive!K$3,FALSE))</f>
        <v>29314</v>
      </c>
      <c r="E37" s="126">
        <f>IF(C37&gt;119,0,VLOOKUP(INT(C37),life_tbls,Alive!K$4,FALSE)*(12-Alive!J$4))/12+IF(C37&gt;118,0,VLOOKUP(INT(C37)+1,life_tbls,Alive!K$4,FALSE))*Alive!J$4/12</f>
        <v>44170</v>
      </c>
      <c r="F37" s="121">
        <f t="shared" si="13"/>
        <v>0.37161836667427295</v>
      </c>
      <c r="G37" s="141">
        <f t="shared" si="14"/>
        <v>0.5058811402654817</v>
      </c>
      <c r="H37" s="141">
        <f t="shared" si="24"/>
        <v>0.18799472307677709</v>
      </c>
      <c r="I37" s="122">
        <f t="shared" si="25"/>
        <v>0.68950478386297753</v>
      </c>
      <c r="J37" s="125">
        <f t="shared" si="17"/>
        <v>2957.6024948657491</v>
      </c>
      <c r="K37" s="126">
        <f t="shared" si="4"/>
        <v>3168.859815927588</v>
      </c>
      <c r="L37" s="127">
        <f t="shared" si="5"/>
        <v>3380.1171369894269</v>
      </c>
      <c r="M37" s="125">
        <f t="shared" si="6"/>
        <v>3661.7935650718796</v>
      </c>
      <c r="N37" s="126">
        <f t="shared" si="7"/>
        <v>3943.4699931543319</v>
      </c>
      <c r="O37" s="127">
        <f t="shared" si="8"/>
        <v>4225.1464212367837</v>
      </c>
      <c r="P37" s="125">
        <f t="shared" si="9"/>
        <v>4563.1581349357266</v>
      </c>
      <c r="Q37" s="126">
        <f t="shared" si="10"/>
        <v>4901.1698486346695</v>
      </c>
      <c r="R37" s="127">
        <f t="shared" si="11"/>
        <v>5239.1815623336115</v>
      </c>
      <c r="S37" s="221">
        <f>IF(Tax!D$6,VLOOKUP(B37,tax_tbl,2,TRUE),0)</f>
        <v>0</v>
      </c>
    </row>
    <row r="38" spans="1:19" x14ac:dyDescent="0.35">
      <c r="A38" s="146">
        <f t="shared" si="21"/>
        <v>24</v>
      </c>
      <c r="B38" s="126">
        <f t="shared" si="22"/>
        <v>86</v>
      </c>
      <c r="C38" s="135">
        <f t="shared" si="23"/>
        <v>86</v>
      </c>
      <c r="D38" s="126">
        <f>IF(B38&gt;119,0,VLOOKUP(B38,life_tbls,Alive!K$3,FALSE))</f>
        <v>26234</v>
      </c>
      <c r="E38" s="126">
        <f>IF(C38&gt;119,0,VLOOKUP(INT(C38),life_tbls,Alive!K$4,FALSE)*(12-Alive!J$4))/12+IF(C38&gt;118,0,VLOOKUP(INT(C38)+1,life_tbls,Alive!K$4,FALSE))*Alive!J$4/12</f>
        <v>40672</v>
      </c>
      <c r="F38" s="121">
        <f t="shared" si="13"/>
        <v>0.33257270353185769</v>
      </c>
      <c r="G38" s="141">
        <f t="shared" si="14"/>
        <v>0.46581837756118794</v>
      </c>
      <c r="H38" s="141">
        <f t="shared" si="24"/>
        <v>0.1549184771803479</v>
      </c>
      <c r="I38" s="122">
        <f t="shared" si="25"/>
        <v>0.64347260391269767</v>
      </c>
      <c r="J38" s="125">
        <f t="shared" si="17"/>
        <v>2630.7370502776303</v>
      </c>
      <c r="K38" s="126">
        <f t="shared" si="4"/>
        <v>2818.6468395831748</v>
      </c>
      <c r="L38" s="127">
        <f t="shared" si="5"/>
        <v>3006.5566288887198</v>
      </c>
      <c r="M38" s="125">
        <f t="shared" si="6"/>
        <v>3257.1030146294465</v>
      </c>
      <c r="N38" s="126">
        <f t="shared" si="7"/>
        <v>3507.6494003701732</v>
      </c>
      <c r="O38" s="127">
        <f t="shared" si="8"/>
        <v>3758.1957861108995</v>
      </c>
      <c r="P38" s="125">
        <f t="shared" si="9"/>
        <v>4058.8514489997715</v>
      </c>
      <c r="Q38" s="126">
        <f t="shared" si="10"/>
        <v>4359.5071118886435</v>
      </c>
      <c r="R38" s="127">
        <f t="shared" si="11"/>
        <v>4660.1627747775156</v>
      </c>
      <c r="S38" s="221">
        <f>IF(Tax!D$6,VLOOKUP(B38,tax_tbl,2,TRUE),0)</f>
        <v>0</v>
      </c>
    </row>
    <row r="39" spans="1:19" x14ac:dyDescent="0.35">
      <c r="A39" s="146">
        <f t="shared" si="21"/>
        <v>25</v>
      </c>
      <c r="B39" s="126">
        <f t="shared" si="22"/>
        <v>87</v>
      </c>
      <c r="C39" s="135">
        <f t="shared" si="23"/>
        <v>87</v>
      </c>
      <c r="D39" s="126">
        <f>IF(B39&gt;119,0,VLOOKUP(B39,life_tbls,Alive!K$3,FALSE))</f>
        <v>23175</v>
      </c>
      <c r="E39" s="126">
        <f>IF(C39&gt;119,0,VLOOKUP(INT(C39),life_tbls,Alive!K$4,FALSE)*(12-Alive!J$4))/12+IF(C39&gt;118,0,VLOOKUP(INT(C39)+1,life_tbls,Alive!K$4,FALSE))*Alive!J$4/12</f>
        <v>37065</v>
      </c>
      <c r="F39" s="121">
        <f t="shared" si="13"/>
        <v>0.29379326081995893</v>
      </c>
      <c r="G39" s="141">
        <f t="shared" si="14"/>
        <v>0.42450723259995649</v>
      </c>
      <c r="H39" s="141">
        <f t="shared" si="24"/>
        <v>0.12471736410719798</v>
      </c>
      <c r="I39" s="122">
        <f t="shared" si="25"/>
        <v>0.59358312931271739</v>
      </c>
      <c r="J39" s="125">
        <f t="shared" si="17"/>
        <v>2308.2908648360849</v>
      </c>
      <c r="K39" s="126">
        <f t="shared" si="4"/>
        <v>2473.1687837529475</v>
      </c>
      <c r="L39" s="127">
        <f t="shared" si="5"/>
        <v>2638.0467026698107</v>
      </c>
      <c r="M39" s="125">
        <f t="shared" si="6"/>
        <v>2857.8839278922951</v>
      </c>
      <c r="N39" s="126">
        <f t="shared" si="7"/>
        <v>3077.7211531147791</v>
      </c>
      <c r="O39" s="127">
        <f t="shared" si="8"/>
        <v>3297.5583783372631</v>
      </c>
      <c r="P39" s="125">
        <f t="shared" si="9"/>
        <v>3561.3630486042443</v>
      </c>
      <c r="Q39" s="126">
        <f t="shared" si="10"/>
        <v>3825.1677188712256</v>
      </c>
      <c r="R39" s="127">
        <f t="shared" si="11"/>
        <v>4088.9723891382064</v>
      </c>
      <c r="S39" s="221">
        <f>IF(Tax!D$6,VLOOKUP(B39,tax_tbl,2,TRUE),0)</f>
        <v>0</v>
      </c>
    </row>
    <row r="40" spans="1:19" x14ac:dyDescent="0.35">
      <c r="A40" s="146">
        <f t="shared" si="21"/>
        <v>26</v>
      </c>
      <c r="B40" s="126">
        <f t="shared" si="22"/>
        <v>88</v>
      </c>
      <c r="C40" s="135">
        <f t="shared" si="23"/>
        <v>88</v>
      </c>
      <c r="D40" s="126">
        <f>IF(B40&gt;119,0,VLOOKUP(B40,life_tbls,Alive!K$3,FALSE))</f>
        <v>20178</v>
      </c>
      <c r="E40" s="126">
        <f>IF(C40&gt;119,0,VLOOKUP(INT(C40),life_tbls,Alive!K$4,FALSE)*(12-Alive!J$4))/12+IF(C40&gt;118,0,VLOOKUP(INT(C40)+1,life_tbls,Alive!K$4,FALSE))*Alive!J$4/12</f>
        <v>33386</v>
      </c>
      <c r="F40" s="121">
        <f t="shared" si="13"/>
        <v>0.25579980223625159</v>
      </c>
      <c r="G40" s="141">
        <f t="shared" si="14"/>
        <v>0.38237146816625245</v>
      </c>
      <c r="H40" s="141">
        <f t="shared" si="24"/>
        <v>9.7810545937712545E-2</v>
      </c>
      <c r="I40" s="122">
        <f t="shared" si="25"/>
        <v>0.54036072446479144</v>
      </c>
      <c r="J40" s="125">
        <f t="shared" si="17"/>
        <v>1995.3753708070287</v>
      </c>
      <c r="K40" s="126">
        <f t="shared" si="4"/>
        <v>2137.9021830075303</v>
      </c>
      <c r="L40" s="127">
        <f t="shared" si="5"/>
        <v>2280.4289952080326</v>
      </c>
      <c r="M40" s="125">
        <f t="shared" si="6"/>
        <v>2470.4647448087021</v>
      </c>
      <c r="N40" s="126">
        <f t="shared" si="7"/>
        <v>2660.5004944093712</v>
      </c>
      <c r="O40" s="127">
        <f t="shared" si="8"/>
        <v>2850.5362440100407</v>
      </c>
      <c r="P40" s="125">
        <f t="shared" si="9"/>
        <v>3078.5791435308438</v>
      </c>
      <c r="Q40" s="126">
        <f t="shared" si="10"/>
        <v>3306.6220430516469</v>
      </c>
      <c r="R40" s="127">
        <f t="shared" si="11"/>
        <v>3534.6649425724504</v>
      </c>
      <c r="S40" s="221">
        <f>IF(Tax!D$6,VLOOKUP(B40,tax_tbl,2,TRUE),0)</f>
        <v>0</v>
      </c>
    </row>
    <row r="41" spans="1:19" x14ac:dyDescent="0.35">
      <c r="A41" s="146">
        <f t="shared" si="21"/>
        <v>27</v>
      </c>
      <c r="B41" s="126">
        <f t="shared" si="22"/>
        <v>89</v>
      </c>
      <c r="C41" s="135">
        <f t="shared" si="23"/>
        <v>89</v>
      </c>
      <c r="D41" s="126">
        <f>IF(B41&gt;119,0,VLOOKUP(B41,life_tbls,Alive!K$3,FALSE))</f>
        <v>17298</v>
      </c>
      <c r="E41" s="126">
        <f>IF(C41&gt;119,0,VLOOKUP(INT(C41),life_tbls,Alive!K$4,FALSE)*(12-Alive!J$4))/12+IF(C41&gt;118,0,VLOOKUP(INT(C41)+1,life_tbls,Alive!K$4,FALSE))*Alive!J$4/12</f>
        <v>29698</v>
      </c>
      <c r="F41" s="121">
        <f t="shared" si="13"/>
        <v>0.21928957176542177</v>
      </c>
      <c r="G41" s="141">
        <f t="shared" si="14"/>
        <v>0.34013262629848934</v>
      </c>
      <c r="H41" s="141">
        <f t="shared" si="24"/>
        <v>7.4587537964443965E-2</v>
      </c>
      <c r="I41" s="122">
        <f t="shared" si="25"/>
        <v>0.48483466009946719</v>
      </c>
      <c r="J41" s="125">
        <f t="shared" si="17"/>
        <v>1696.8357800258618</v>
      </c>
      <c r="K41" s="126">
        <f t="shared" si="4"/>
        <v>1818.0383357419944</v>
      </c>
      <c r="L41" s="127">
        <f t="shared" si="5"/>
        <v>1939.2408914581274</v>
      </c>
      <c r="M41" s="125">
        <f t="shared" si="6"/>
        <v>2100.8442990796384</v>
      </c>
      <c r="N41" s="126">
        <f t="shared" si="7"/>
        <v>2262.4477067011489</v>
      </c>
      <c r="O41" s="127">
        <f t="shared" si="8"/>
        <v>2424.0511143226595</v>
      </c>
      <c r="P41" s="125">
        <f t="shared" si="9"/>
        <v>2617.975203468472</v>
      </c>
      <c r="Q41" s="126">
        <f t="shared" si="10"/>
        <v>2811.8992926142846</v>
      </c>
      <c r="R41" s="127">
        <f t="shared" si="11"/>
        <v>3005.8233817600976</v>
      </c>
      <c r="S41" s="221">
        <f>IF(Tax!D$6,VLOOKUP(B41,tax_tbl,2,TRUE),0)</f>
        <v>0</v>
      </c>
    </row>
    <row r="42" spans="1:19" x14ac:dyDescent="0.35">
      <c r="A42" s="146">
        <f t="shared" ref="A42:A60" si="26">A41+1</f>
        <v>28</v>
      </c>
      <c r="B42" s="126">
        <f t="shared" ref="B42:B60" si="27">B41+1</f>
        <v>90</v>
      </c>
      <c r="C42" s="135">
        <f t="shared" ref="C42:C60" si="28">C41+1</f>
        <v>90</v>
      </c>
      <c r="D42" s="126">
        <f>IF(B42&gt;119,0,VLOOKUP(B42,life_tbls,Alive!K$3,FALSE))</f>
        <v>14571</v>
      </c>
      <c r="E42" s="126">
        <f>IF(C42&gt;119,0,VLOOKUP(INT(C42),life_tbls,Alive!K$4,FALSE)*(12-Alive!J$4))/12+IF(C42&gt;118,0,VLOOKUP(INT(C42)+1,life_tbls,Alive!K$4,FALSE))*Alive!J$4/12</f>
        <v>26043</v>
      </c>
      <c r="F42" s="121">
        <f t="shared" si="13"/>
        <v>0.18471894728835475</v>
      </c>
      <c r="G42" s="141">
        <f t="shared" si="14"/>
        <v>0.29827173502227616</v>
      </c>
      <c r="H42" s="141">
        <f t="shared" si="24"/>
        <v>5.5096440899185944E-2</v>
      </c>
      <c r="I42" s="122">
        <f t="shared" si="25"/>
        <v>0.42789424141144494</v>
      </c>
      <c r="J42" s="125">
        <f t="shared" si="17"/>
        <v>1416.292690347608</v>
      </c>
      <c r="K42" s="126">
        <f t="shared" si="4"/>
        <v>1517.4564539438654</v>
      </c>
      <c r="L42" s="127">
        <f t="shared" si="5"/>
        <v>1618.6202175401231</v>
      </c>
      <c r="M42" s="125">
        <f t="shared" si="6"/>
        <v>1753.5052356684669</v>
      </c>
      <c r="N42" s="126">
        <f t="shared" si="7"/>
        <v>1888.3902537968104</v>
      </c>
      <c r="O42" s="127">
        <f t="shared" si="8"/>
        <v>2023.2752719251539</v>
      </c>
      <c r="P42" s="125">
        <f t="shared" si="9"/>
        <v>2185.1372936791663</v>
      </c>
      <c r="Q42" s="126">
        <f t="shared" si="10"/>
        <v>2346.9993154331787</v>
      </c>
      <c r="R42" s="127">
        <f t="shared" si="11"/>
        <v>2508.8613371871907</v>
      </c>
      <c r="S42" s="221">
        <f>IF(Tax!D$6,VLOOKUP(B42,tax_tbl,2,TRUE),0)</f>
        <v>0</v>
      </c>
    </row>
    <row r="43" spans="1:19" x14ac:dyDescent="0.35">
      <c r="A43" s="146">
        <f t="shared" si="26"/>
        <v>29</v>
      </c>
      <c r="B43" s="126">
        <f t="shared" si="27"/>
        <v>91</v>
      </c>
      <c r="C43" s="135">
        <f t="shared" si="28"/>
        <v>91</v>
      </c>
      <c r="D43" s="126">
        <f>IF(B43&gt;119,0,VLOOKUP(B43,life_tbls,Alive!K$3,FALSE))</f>
        <v>12029</v>
      </c>
      <c r="E43" s="126">
        <f>IF(C43&gt;119,0,VLOOKUP(INT(C43),life_tbls,Alive!K$4,FALSE)*(12-Alive!J$4))/12+IF(C43&gt;118,0,VLOOKUP(INT(C43)+1,life_tbls,Alive!K$4,FALSE))*Alive!J$4/12</f>
        <v>22471</v>
      </c>
      <c r="F43" s="121">
        <f t="shared" si="13"/>
        <v>0.15249359803250426</v>
      </c>
      <c r="G43" s="141">
        <f t="shared" si="14"/>
        <v>0.25736144674905226</v>
      </c>
      <c r="H43" s="141">
        <f t="shared" si="24"/>
        <v>3.9245973009613723E-2</v>
      </c>
      <c r="I43" s="122">
        <f t="shared" si="25"/>
        <v>0.3706090717719428</v>
      </c>
      <c r="J43" s="125">
        <f t="shared" si="17"/>
        <v>1157.3134555411882</v>
      </c>
      <c r="K43" s="126">
        <f t="shared" si="4"/>
        <v>1239.9787023655585</v>
      </c>
      <c r="L43" s="127">
        <f t="shared" si="5"/>
        <v>1322.6439491899291</v>
      </c>
      <c r="M43" s="125">
        <f t="shared" si="6"/>
        <v>1432.8642782890902</v>
      </c>
      <c r="N43" s="126">
        <f t="shared" si="7"/>
        <v>1543.0846073882508</v>
      </c>
      <c r="O43" s="127">
        <f t="shared" si="8"/>
        <v>1653.3049364874114</v>
      </c>
      <c r="P43" s="125">
        <f t="shared" si="9"/>
        <v>1785.5693314064044</v>
      </c>
      <c r="Q43" s="126">
        <f t="shared" si="10"/>
        <v>1917.8337263253973</v>
      </c>
      <c r="R43" s="127">
        <f t="shared" si="11"/>
        <v>2050.0981212443903</v>
      </c>
      <c r="S43" s="221">
        <f>IF(Tax!D$6,VLOOKUP(B43,tax_tbl,2,TRUE),0)</f>
        <v>0</v>
      </c>
    </row>
    <row r="44" spans="1:19" x14ac:dyDescent="0.35">
      <c r="A44" s="146">
        <f t="shared" si="26"/>
        <v>30</v>
      </c>
      <c r="B44" s="126">
        <f t="shared" si="27"/>
        <v>92</v>
      </c>
      <c r="C44" s="135">
        <f t="shared" si="28"/>
        <v>92</v>
      </c>
      <c r="D44" s="126">
        <f>IF(B44&gt;119,0,VLOOKUP(B44,life_tbls,Alive!K$3,FALSE))</f>
        <v>9707</v>
      </c>
      <c r="E44" s="126">
        <f>IF(C44&gt;119,0,VLOOKUP(INT(C44),life_tbls,Alive!K$4,FALSE)*(12-Alive!J$4))/12+IF(C44&gt;118,0,VLOOKUP(INT(C44)+1,life_tbls,Alive!K$4,FALSE))*Alive!J$4/12</f>
        <v>19042</v>
      </c>
      <c r="F44" s="121">
        <f t="shared" si="13"/>
        <v>0.12305722471539768</v>
      </c>
      <c r="G44" s="141">
        <f t="shared" si="14"/>
        <v>0.21808894437254475</v>
      </c>
      <c r="H44" s="141">
        <f t="shared" si="24"/>
        <v>2.6837420235596102E-2</v>
      </c>
      <c r="I44" s="122">
        <f t="shared" si="25"/>
        <v>0.31430874885234639</v>
      </c>
      <c r="J44" s="125">
        <f t="shared" si="17"/>
        <v>923.62516163383293</v>
      </c>
      <c r="K44" s="126">
        <f t="shared" si="4"/>
        <v>989.59838746482092</v>
      </c>
      <c r="L44" s="127">
        <f t="shared" si="5"/>
        <v>1055.5716132958089</v>
      </c>
      <c r="M44" s="125">
        <f t="shared" si="6"/>
        <v>1143.5359144037932</v>
      </c>
      <c r="N44" s="126">
        <f t="shared" si="7"/>
        <v>1231.5002155117772</v>
      </c>
      <c r="O44" s="127">
        <f t="shared" si="8"/>
        <v>1319.4645166197611</v>
      </c>
      <c r="P44" s="125">
        <f t="shared" si="9"/>
        <v>1425.0216779493421</v>
      </c>
      <c r="Q44" s="126">
        <f t="shared" si="10"/>
        <v>1530.5788392789229</v>
      </c>
      <c r="R44" s="127">
        <f t="shared" si="11"/>
        <v>1636.1360006085038</v>
      </c>
      <c r="S44" s="221">
        <f>IF(Tax!D$6,VLOOKUP(B44,tax_tbl,2,TRUE),0)</f>
        <v>0</v>
      </c>
    </row>
    <row r="45" spans="1:19" x14ac:dyDescent="0.35">
      <c r="A45" s="146">
        <f t="shared" si="26"/>
        <v>31</v>
      </c>
      <c r="B45" s="126">
        <f t="shared" si="27"/>
        <v>93</v>
      </c>
      <c r="C45" s="135">
        <f t="shared" si="28"/>
        <v>93</v>
      </c>
      <c r="D45" s="126">
        <f>IF(B45&gt;119,0,VLOOKUP(B45,life_tbls,Alive!K$3,FALSE))</f>
        <v>7640</v>
      </c>
      <c r="E45" s="126">
        <f>IF(C45&gt;119,0,VLOOKUP(INT(C45),life_tbls,Alive!K$4,FALSE)*(12-Alive!J$4))/12+IF(C45&gt;118,0,VLOOKUP(INT(C45)+1,life_tbls,Alive!K$4,FALSE))*Alive!J$4/12</f>
        <v>15814</v>
      </c>
      <c r="F45" s="121">
        <f t="shared" si="13"/>
        <v>9.6853528054562515E-2</v>
      </c>
      <c r="G45" s="141">
        <f t="shared" si="14"/>
        <v>0.18111850469002325</v>
      </c>
      <c r="H45" s="141">
        <f t="shared" si="24"/>
        <v>1.7541966175195579E-2</v>
      </c>
      <c r="I45" s="122">
        <f t="shared" si="25"/>
        <v>0.26043006656939016</v>
      </c>
      <c r="J45" s="125">
        <f t="shared" si="17"/>
        <v>718.95489465277274</v>
      </c>
      <c r="K45" s="126">
        <f t="shared" si="4"/>
        <v>770.30881569939925</v>
      </c>
      <c r="L45" s="127">
        <f t="shared" si="5"/>
        <v>821.66273674602587</v>
      </c>
      <c r="M45" s="125">
        <f t="shared" si="6"/>
        <v>890.13463147486141</v>
      </c>
      <c r="N45" s="126">
        <f t="shared" si="7"/>
        <v>958.60652620369683</v>
      </c>
      <c r="O45" s="127">
        <f t="shared" si="8"/>
        <v>1027.0784209325323</v>
      </c>
      <c r="P45" s="125">
        <f t="shared" si="9"/>
        <v>1109.244694607135</v>
      </c>
      <c r="Q45" s="126">
        <f t="shared" si="10"/>
        <v>1191.4109682817375</v>
      </c>
      <c r="R45" s="127">
        <f t="shared" si="11"/>
        <v>1273.57724195634</v>
      </c>
      <c r="S45" s="221">
        <f>IF(Tax!D$6,VLOOKUP(B45,tax_tbl,2,TRUE),0)</f>
        <v>0</v>
      </c>
    </row>
    <row r="46" spans="1:19" x14ac:dyDescent="0.35">
      <c r="A46" s="146">
        <f t="shared" si="26"/>
        <v>32</v>
      </c>
      <c r="B46" s="126">
        <f t="shared" si="27"/>
        <v>94</v>
      </c>
      <c r="C46" s="135">
        <f t="shared" si="28"/>
        <v>94</v>
      </c>
      <c r="D46" s="126">
        <f>IF(B46&gt;119,0,VLOOKUP(B46,life_tbls,Alive!K$3,FALSE))</f>
        <v>5863</v>
      </c>
      <c r="E46" s="126">
        <f>IF(C46&gt;119,0,VLOOKUP(INT(C46),life_tbls,Alive!K$4,FALSE)*(12-Alive!J$4))/12+IF(C46&gt;118,0,VLOOKUP(INT(C46)+1,life_tbls,Alive!K$4,FALSE))*Alive!J$4/12</f>
        <v>12847</v>
      </c>
      <c r="F46" s="121">
        <f t="shared" si="13"/>
        <v>7.4326208767526172E-2</v>
      </c>
      <c r="G46" s="141">
        <f t="shared" si="14"/>
        <v>0.14713731059521493</v>
      </c>
      <c r="H46" s="141">
        <f t="shared" si="24"/>
        <v>1.0936158464792286E-2</v>
      </c>
      <c r="I46" s="122">
        <f t="shared" si="25"/>
        <v>0.21052736089794888</v>
      </c>
      <c r="J46" s="125">
        <f t="shared" si="17"/>
        <v>545.69863847265538</v>
      </c>
      <c r="K46" s="126">
        <f t="shared" si="4"/>
        <v>584.67711264927357</v>
      </c>
      <c r="L46" s="127">
        <f t="shared" si="5"/>
        <v>623.65558682589176</v>
      </c>
      <c r="M46" s="125">
        <f t="shared" si="6"/>
        <v>675.6268857280495</v>
      </c>
      <c r="N46" s="126">
        <f t="shared" si="7"/>
        <v>727.59818463020713</v>
      </c>
      <c r="O46" s="127">
        <f t="shared" si="8"/>
        <v>779.56948353236476</v>
      </c>
      <c r="P46" s="125">
        <f t="shared" si="9"/>
        <v>841.93504221495391</v>
      </c>
      <c r="Q46" s="126">
        <f t="shared" si="10"/>
        <v>904.30060089754318</v>
      </c>
      <c r="R46" s="127">
        <f t="shared" si="11"/>
        <v>966.66615958013233</v>
      </c>
      <c r="S46" s="221">
        <f>IF(Tax!D$6,VLOOKUP(B46,tax_tbl,2,TRUE),0)</f>
        <v>0</v>
      </c>
    </row>
    <row r="47" spans="1:19" x14ac:dyDescent="0.35">
      <c r="A47" s="146">
        <f t="shared" si="26"/>
        <v>33</v>
      </c>
      <c r="B47" s="126">
        <f t="shared" si="27"/>
        <v>95</v>
      </c>
      <c r="C47" s="135">
        <f t="shared" si="28"/>
        <v>95</v>
      </c>
      <c r="D47" s="126">
        <f>IF(B47&gt;119,0,VLOOKUP(B47,life_tbls,Alive!K$3,FALSE))</f>
        <v>4386</v>
      </c>
      <c r="E47" s="126">
        <f>IF(C47&gt;119,0,VLOOKUP(INT(C47),life_tbls,Alive!K$4,FALSE)*(12-Alive!J$4))/12+IF(C47&gt;118,0,VLOOKUP(INT(C47)+1,life_tbls,Alive!K$4,FALSE))*Alive!J$4/12</f>
        <v>10192</v>
      </c>
      <c r="F47" s="121">
        <f t="shared" si="13"/>
        <v>5.5602038487867954E-2</v>
      </c>
      <c r="G47" s="141">
        <f t="shared" si="14"/>
        <v>0.11672946754778785</v>
      </c>
      <c r="H47" s="141">
        <f t="shared" si="24"/>
        <v>6.4903963472604329E-3</v>
      </c>
      <c r="I47" s="122">
        <f t="shared" si="25"/>
        <v>0.16584110968839538</v>
      </c>
      <c r="J47" s="125">
        <f t="shared" si="17"/>
        <v>403.80314900737818</v>
      </c>
      <c r="K47" s="126">
        <f t="shared" si="4"/>
        <v>432.64623107933369</v>
      </c>
      <c r="L47" s="127">
        <f t="shared" si="5"/>
        <v>461.48931315128925</v>
      </c>
      <c r="M47" s="125">
        <f t="shared" si="6"/>
        <v>499.94675591389671</v>
      </c>
      <c r="N47" s="126">
        <f t="shared" si="7"/>
        <v>538.40419867650417</v>
      </c>
      <c r="O47" s="127">
        <f t="shared" si="8"/>
        <v>576.86164143911151</v>
      </c>
      <c r="P47" s="125">
        <f t="shared" si="9"/>
        <v>623.01057275424046</v>
      </c>
      <c r="Q47" s="126">
        <f t="shared" si="10"/>
        <v>669.1595040693694</v>
      </c>
      <c r="R47" s="127">
        <f t="shared" si="11"/>
        <v>715.30843538449835</v>
      </c>
      <c r="S47" s="221">
        <f>IF(Tax!D$6,VLOOKUP(B47,tax_tbl,2,TRUE),0)</f>
        <v>0</v>
      </c>
    </row>
    <row r="48" spans="1:19" x14ac:dyDescent="0.35">
      <c r="A48" s="146">
        <f t="shared" si="26"/>
        <v>34</v>
      </c>
      <c r="B48" s="126">
        <f t="shared" si="27"/>
        <v>96</v>
      </c>
      <c r="C48" s="135">
        <f t="shared" si="28"/>
        <v>96</v>
      </c>
      <c r="D48" s="126">
        <f>IF(B48&gt;119,0,VLOOKUP(B48,life_tbls,Alive!K$3,FALSE))</f>
        <v>3198</v>
      </c>
      <c r="E48" s="126">
        <f>IF(C48&gt;119,0,VLOOKUP(INT(C48),life_tbls,Alive!K$4,FALSE)*(12-Alive!J$4))/12+IF(C48&gt;118,0,VLOOKUP(INT(C48)+1,life_tbls,Alive!K$4,FALSE))*Alive!J$4/12</f>
        <v>7890</v>
      </c>
      <c r="F48" s="121">
        <f t="shared" si="13"/>
        <v>4.0541568418650642E-2</v>
      </c>
      <c r="G48" s="141">
        <f t="shared" si="14"/>
        <v>9.0364550525122267E-2</v>
      </c>
      <c r="H48" s="141">
        <f t="shared" si="24"/>
        <v>3.6635206077348572E-3</v>
      </c>
      <c r="I48" s="122">
        <f t="shared" si="25"/>
        <v>0.12724259833603802</v>
      </c>
      <c r="J48" s="125">
        <f t="shared" si="17"/>
        <v>291.19190689891235</v>
      </c>
      <c r="K48" s="126">
        <f t="shared" si="4"/>
        <v>311.99132882026322</v>
      </c>
      <c r="L48" s="127">
        <f t="shared" si="5"/>
        <v>332.79075074161409</v>
      </c>
      <c r="M48" s="125">
        <f t="shared" si="6"/>
        <v>360.52331330341531</v>
      </c>
      <c r="N48" s="126">
        <f t="shared" si="7"/>
        <v>388.25587586521647</v>
      </c>
      <c r="O48" s="127">
        <f t="shared" si="8"/>
        <v>415.98843842701763</v>
      </c>
      <c r="P48" s="125">
        <f t="shared" si="9"/>
        <v>449.267513501179</v>
      </c>
      <c r="Q48" s="126">
        <f t="shared" si="10"/>
        <v>482.54658857534042</v>
      </c>
      <c r="R48" s="127">
        <f t="shared" si="11"/>
        <v>515.82566364950185</v>
      </c>
      <c r="S48" s="221">
        <f>IF(Tax!D$6,VLOOKUP(B48,tax_tbl,2,TRUE),0)</f>
        <v>0</v>
      </c>
    </row>
    <row r="49" spans="1:19" x14ac:dyDescent="0.35">
      <c r="A49" s="146">
        <f t="shared" si="26"/>
        <v>35</v>
      </c>
      <c r="B49" s="126">
        <f t="shared" si="27"/>
        <v>97</v>
      </c>
      <c r="C49" s="135">
        <f t="shared" si="28"/>
        <v>97</v>
      </c>
      <c r="D49" s="126">
        <f>IF(B49&gt;119,0,VLOOKUP(B49,life_tbls,Alive!K$3,FALSE))</f>
        <v>2271</v>
      </c>
      <c r="E49" s="126">
        <f>IF(C49&gt;119,0,VLOOKUP(INT(C49),life_tbls,Alive!K$4,FALSE)*(12-Alive!J$4))/12+IF(C49&gt;118,0,VLOOKUP(INT(C49)+1,life_tbls,Alive!K$4,FALSE))*Alive!J$4/12</f>
        <v>5956</v>
      </c>
      <c r="F49" s="121">
        <f t="shared" si="13"/>
        <v>2.8789837985852287E-2</v>
      </c>
      <c r="G49" s="141">
        <f t="shared" si="14"/>
        <v>6.8214355250649963E-2</v>
      </c>
      <c r="H49" s="141">
        <f t="shared" si="24"/>
        <v>1.9638802359755849E-3</v>
      </c>
      <c r="I49" s="122">
        <f t="shared" si="25"/>
        <v>9.5040313000526733E-2</v>
      </c>
      <c r="J49" s="125">
        <f t="shared" si="17"/>
        <v>204.61702289495705</v>
      </c>
      <c r="K49" s="126">
        <f t="shared" si="4"/>
        <v>219.23252453031108</v>
      </c>
      <c r="L49" s="127">
        <f t="shared" si="5"/>
        <v>233.84802616566515</v>
      </c>
      <c r="M49" s="125">
        <f t="shared" si="6"/>
        <v>253.33536167947062</v>
      </c>
      <c r="N49" s="126">
        <f t="shared" si="7"/>
        <v>272.82269719327604</v>
      </c>
      <c r="O49" s="127">
        <f t="shared" si="8"/>
        <v>292.31003270708146</v>
      </c>
      <c r="P49" s="125">
        <f t="shared" si="9"/>
        <v>315.69483532364796</v>
      </c>
      <c r="Q49" s="126">
        <f t="shared" si="10"/>
        <v>339.07963794021447</v>
      </c>
      <c r="R49" s="127">
        <f t="shared" si="11"/>
        <v>362.46444055678097</v>
      </c>
      <c r="S49" s="221">
        <f>IF(Tax!D$6,VLOOKUP(B49,tax_tbl,2,TRUE),0)</f>
        <v>0</v>
      </c>
    </row>
    <row r="50" spans="1:19" x14ac:dyDescent="0.35">
      <c r="A50" s="146">
        <f t="shared" si="26"/>
        <v>36</v>
      </c>
      <c r="B50" s="126">
        <f t="shared" si="27"/>
        <v>98</v>
      </c>
      <c r="C50" s="135">
        <f t="shared" si="28"/>
        <v>98</v>
      </c>
      <c r="D50" s="126">
        <f>IF(B50&gt;119,0,VLOOKUP(B50,life_tbls,Alive!K$3,FALSE))</f>
        <v>1572</v>
      </c>
      <c r="E50" s="126">
        <f>IF(C50&gt;119,0,VLOOKUP(INT(C50),life_tbls,Alive!K$4,FALSE)*(12-Alive!J$4))/12+IF(C50&gt;118,0,VLOOKUP(INT(C50)+1,life_tbls,Alive!K$4,FALSE))*Alive!J$4/12</f>
        <v>4385</v>
      </c>
      <c r="F50" s="121">
        <f t="shared" si="13"/>
        <v>1.9928500798661292E-2</v>
      </c>
      <c r="G50" s="141">
        <f t="shared" si="14"/>
        <v>5.0221616483227011E-2</v>
      </c>
      <c r="H50" s="141">
        <f t="shared" si="24"/>
        <v>1.0008415241960506E-3</v>
      </c>
      <c r="I50" s="122">
        <f t="shared" si="25"/>
        <v>6.9149275757692252E-2</v>
      </c>
      <c r="J50" s="125">
        <f t="shared" si="17"/>
        <v>140.13843462386859</v>
      </c>
      <c r="K50" s="126">
        <f t="shared" si="4"/>
        <v>150.14832281128776</v>
      </c>
      <c r="L50" s="127">
        <f t="shared" si="5"/>
        <v>160.15821099870692</v>
      </c>
      <c r="M50" s="125">
        <f t="shared" si="6"/>
        <v>173.50472858193251</v>
      </c>
      <c r="N50" s="126">
        <f t="shared" si="7"/>
        <v>186.8512461651581</v>
      </c>
      <c r="O50" s="127">
        <f t="shared" si="8"/>
        <v>200.19776374838366</v>
      </c>
      <c r="P50" s="125">
        <f t="shared" si="9"/>
        <v>216.21358484825436</v>
      </c>
      <c r="Q50" s="126">
        <f t="shared" si="10"/>
        <v>232.22940594812505</v>
      </c>
      <c r="R50" s="127">
        <f t="shared" si="11"/>
        <v>248.24522704799574</v>
      </c>
      <c r="S50" s="221">
        <f>IF(Tax!D$6,VLOOKUP(B50,tax_tbl,2,TRUE),0)</f>
        <v>0</v>
      </c>
    </row>
    <row r="51" spans="1:19" x14ac:dyDescent="0.35">
      <c r="A51" s="146">
        <f t="shared" si="26"/>
        <v>37</v>
      </c>
      <c r="B51" s="126">
        <f t="shared" si="27"/>
        <v>99</v>
      </c>
      <c r="C51" s="135">
        <f t="shared" si="28"/>
        <v>99</v>
      </c>
      <c r="D51" s="126">
        <f>IF(B51&gt;119,0,VLOOKUP(B51,life_tbls,Alive!K$3,FALSE))</f>
        <v>1060</v>
      </c>
      <c r="E51" s="126">
        <f>IF(C51&gt;119,0,VLOOKUP(INT(C51),life_tbls,Alive!K$4,FALSE)*(12-Alive!J$4))/12+IF(C51&gt;118,0,VLOOKUP(INT(C51)+1,life_tbls,Alive!K$4,FALSE))*Alive!J$4/12</f>
        <v>3149</v>
      </c>
      <c r="F51" s="121">
        <f t="shared" si="13"/>
        <v>1.3437793159402652E-2</v>
      </c>
      <c r="G51" s="141">
        <f t="shared" si="14"/>
        <v>3.6065648872447405E-2</v>
      </c>
      <c r="H51" s="141">
        <f t="shared" si="24"/>
        <v>4.8464272970759174E-4</v>
      </c>
      <c r="I51" s="122">
        <f t="shared" si="25"/>
        <v>4.9018799302142479E-2</v>
      </c>
      <c r="J51" s="125">
        <f t="shared" si="17"/>
        <v>93.603103369590016</v>
      </c>
      <c r="K51" s="126">
        <f t="shared" si="4"/>
        <v>100.28903932456072</v>
      </c>
      <c r="L51" s="127">
        <f t="shared" si="5"/>
        <v>106.97497527953144</v>
      </c>
      <c r="M51" s="125">
        <f t="shared" si="6"/>
        <v>115.88955655282574</v>
      </c>
      <c r="N51" s="126">
        <f t="shared" si="7"/>
        <v>124.80413782612001</v>
      </c>
      <c r="O51" s="127">
        <f t="shared" si="8"/>
        <v>133.7187190994143</v>
      </c>
      <c r="P51" s="125">
        <f t="shared" si="9"/>
        <v>144.41621662736745</v>
      </c>
      <c r="Q51" s="126">
        <f t="shared" si="10"/>
        <v>155.11371415532059</v>
      </c>
      <c r="R51" s="127">
        <f t="shared" si="11"/>
        <v>165.81121168327374</v>
      </c>
      <c r="S51" s="221">
        <f>IF(Tax!D$6,VLOOKUP(B51,tax_tbl,2,TRUE),0)</f>
        <v>0</v>
      </c>
    </row>
    <row r="52" spans="1:19" x14ac:dyDescent="0.35">
      <c r="A52" s="146">
        <f t="shared" si="26"/>
        <v>38</v>
      </c>
      <c r="B52" s="126">
        <f t="shared" si="27"/>
        <v>100</v>
      </c>
      <c r="C52" s="135">
        <f t="shared" si="28"/>
        <v>100</v>
      </c>
      <c r="D52" s="126">
        <f>IF(B52&gt;119,0,VLOOKUP(B52,life_tbls,Alive!K$3,FALSE))</f>
        <v>698</v>
      </c>
      <c r="E52" s="126">
        <f>IF(C52&gt;119,0,VLOOKUP(INT(C52),life_tbls,Alive!K$4,FALSE)*(12-Alive!J$4))/12+IF(C52&gt;118,0,VLOOKUP(INT(C52)+1,life_tbls,Alive!K$4,FALSE))*Alive!J$4/12</f>
        <v>2208</v>
      </c>
      <c r="F52" s="121">
        <f t="shared" si="13"/>
        <v>8.848660023833067E-3</v>
      </c>
      <c r="G52" s="141">
        <f t="shared" si="14"/>
        <v>2.528833048915969E-2</v>
      </c>
      <c r="H52" s="141">
        <f t="shared" si="24"/>
        <v>2.2376783906890625E-4</v>
      </c>
      <c r="I52" s="122">
        <f t="shared" si="25"/>
        <v>3.3913222673923937E-2</v>
      </c>
      <c r="J52" s="125">
        <f t="shared" si="17"/>
        <v>61.017722674374383</v>
      </c>
      <c r="K52" s="126">
        <f t="shared" si="4"/>
        <v>65.376131436829681</v>
      </c>
      <c r="L52" s="127">
        <f t="shared" si="5"/>
        <v>69.734540199284993</v>
      </c>
      <c r="M52" s="125">
        <f t="shared" si="6"/>
        <v>75.545751882558761</v>
      </c>
      <c r="N52" s="126">
        <f t="shared" si="7"/>
        <v>81.356963565832501</v>
      </c>
      <c r="O52" s="127">
        <f t="shared" si="8"/>
        <v>87.168175249106255</v>
      </c>
      <c r="P52" s="125">
        <f t="shared" si="9"/>
        <v>94.141629269034752</v>
      </c>
      <c r="Q52" s="126">
        <f t="shared" si="10"/>
        <v>101.11508328896325</v>
      </c>
      <c r="R52" s="127">
        <f t="shared" si="11"/>
        <v>108.08853730889174</v>
      </c>
      <c r="S52" s="221">
        <f>IF(Tax!D$6,VLOOKUP(B52,tax_tbl,2,TRUE),0)</f>
        <v>0</v>
      </c>
    </row>
    <row r="53" spans="1:19" x14ac:dyDescent="0.35">
      <c r="A53" s="146">
        <f t="shared" si="26"/>
        <v>39</v>
      </c>
      <c r="B53" s="126">
        <f t="shared" si="27"/>
        <v>101</v>
      </c>
      <c r="C53" s="135">
        <f t="shared" si="28"/>
        <v>101</v>
      </c>
      <c r="D53" s="126">
        <f>IF(B53&gt;119,0,VLOOKUP(B53,life_tbls,Alive!K$3,FALSE))</f>
        <v>448</v>
      </c>
      <c r="E53" s="126">
        <f>IF(C53&gt;119,0,VLOOKUP(INT(C53),life_tbls,Alive!K$4,FALSE)*(12-Alive!J$4))/12+IF(C53&gt;118,0,VLOOKUP(INT(C53)+1,life_tbls,Alive!K$4,FALSE))*Alive!J$4/12</f>
        <v>1509</v>
      </c>
      <c r="F53" s="121">
        <f t="shared" si="13"/>
        <v>5.6793691843513095E-3</v>
      </c>
      <c r="G53" s="141">
        <f t="shared" si="14"/>
        <v>1.7282649777238212E-2</v>
      </c>
      <c r="H53" s="141">
        <f t="shared" si="24"/>
        <v>9.815454856878272E-5</v>
      </c>
      <c r="I53" s="122">
        <f t="shared" si="25"/>
        <v>2.2863864413020796E-2</v>
      </c>
      <c r="J53" s="125">
        <f t="shared" si="17"/>
        <v>38.708450597094398</v>
      </c>
      <c r="K53" s="126">
        <f t="shared" si="4"/>
        <v>41.473339925458276</v>
      </c>
      <c r="L53" s="127">
        <f t="shared" si="5"/>
        <v>44.238229253822162</v>
      </c>
      <c r="M53" s="125">
        <f t="shared" si="6"/>
        <v>47.924748358307347</v>
      </c>
      <c r="N53" s="126">
        <f t="shared" si="7"/>
        <v>51.611267462792526</v>
      </c>
      <c r="O53" s="127">
        <f t="shared" si="8"/>
        <v>55.297786567277704</v>
      </c>
      <c r="P53" s="125">
        <f t="shared" si="9"/>
        <v>59.721609492659923</v>
      </c>
      <c r="Q53" s="126">
        <f t="shared" si="10"/>
        <v>64.145432418042134</v>
      </c>
      <c r="R53" s="127">
        <f t="shared" si="11"/>
        <v>68.569255343424359</v>
      </c>
      <c r="S53" s="221">
        <f>IF(Tax!D$6,VLOOKUP(B53,tax_tbl,2,TRUE),0)</f>
        <v>0</v>
      </c>
    </row>
    <row r="54" spans="1:19" x14ac:dyDescent="0.35">
      <c r="A54" s="146">
        <f t="shared" si="26"/>
        <v>40</v>
      </c>
      <c r="B54" s="126">
        <f t="shared" si="27"/>
        <v>102</v>
      </c>
      <c r="C54" s="135">
        <f t="shared" si="28"/>
        <v>102</v>
      </c>
      <c r="D54" s="126">
        <f>IF(B54&gt;119,0,VLOOKUP(B54,life_tbls,Alive!K$3,FALSE))</f>
        <v>279</v>
      </c>
      <c r="E54" s="126">
        <f>IF(C54&gt;119,0,VLOOKUP(INT(C54),life_tbls,Alive!K$4,FALSE)*(12-Alive!J$4))/12+IF(C54&gt;118,0,VLOOKUP(INT(C54)+1,life_tbls,Alive!K$4,FALSE))*Alive!J$4/12</f>
        <v>1003</v>
      </c>
      <c r="F54" s="121">
        <f t="shared" si="13"/>
        <v>3.5369285768616413E-3</v>
      </c>
      <c r="G54" s="141">
        <f t="shared" si="14"/>
        <v>1.1487407373472449E-2</v>
      </c>
      <c r="H54" s="141">
        <f t="shared" si="24"/>
        <v>4.0630139413285836E-5</v>
      </c>
      <c r="I54" s="122">
        <f t="shared" si="25"/>
        <v>1.4983705810920789E-2</v>
      </c>
      <c r="J54" s="125">
        <f t="shared" si="17"/>
        <v>23.853350574275499</v>
      </c>
      <c r="K54" s="126">
        <f t="shared" si="4"/>
        <v>25.557161329580889</v>
      </c>
      <c r="L54" s="127">
        <f t="shared" si="5"/>
        <v>27.26097208488628</v>
      </c>
      <c r="M54" s="125">
        <f t="shared" si="6"/>
        <v>29.532719758626808</v>
      </c>
      <c r="N54" s="126">
        <f t="shared" si="7"/>
        <v>31.804467432367328</v>
      </c>
      <c r="O54" s="127">
        <f t="shared" si="8"/>
        <v>34.076215106107853</v>
      </c>
      <c r="P54" s="125">
        <f t="shared" si="9"/>
        <v>36.802312314596477</v>
      </c>
      <c r="Q54" s="126">
        <f t="shared" si="10"/>
        <v>39.528409523085109</v>
      </c>
      <c r="R54" s="127">
        <f t="shared" si="11"/>
        <v>42.254506731573734</v>
      </c>
      <c r="S54" s="221">
        <f>IF(Tax!D$6,VLOOKUP(B54,tax_tbl,2,TRUE),0)</f>
        <v>0</v>
      </c>
    </row>
    <row r="55" spans="1:19" x14ac:dyDescent="0.35">
      <c r="A55" s="146">
        <f t="shared" si="26"/>
        <v>41</v>
      </c>
      <c r="B55" s="126">
        <f t="shared" si="27"/>
        <v>103</v>
      </c>
      <c r="C55" s="135">
        <f t="shared" si="28"/>
        <v>103</v>
      </c>
      <c r="D55" s="126">
        <f>IF(B55&gt;119,0,VLOOKUP(B55,life_tbls,Alive!K$3,FALSE))</f>
        <v>169</v>
      </c>
      <c r="E55" s="126">
        <f>IF(C55&gt;119,0,VLOOKUP(INT(C55),life_tbls,Alive!K$4,FALSE)*(12-Alive!J$4))/12+IF(C55&gt;118,0,VLOOKUP(INT(C55)+1,life_tbls,Alive!K$4,FALSE))*Alive!J$4/12</f>
        <v>646</v>
      </c>
      <c r="F55" s="121">
        <f t="shared" si="13"/>
        <v>2.1424406074896682E-3</v>
      </c>
      <c r="G55" s="141">
        <f t="shared" si="14"/>
        <v>7.3986691557958147E-3</v>
      </c>
      <c r="H55" s="141">
        <f t="shared" si="24"/>
        <v>1.5851209240758256E-5</v>
      </c>
      <c r="I55" s="122">
        <f t="shared" si="25"/>
        <v>9.5252585540447354E-3</v>
      </c>
      <c r="J55" s="125">
        <f t="shared" si="17"/>
        <v>14.269415075682668</v>
      </c>
      <c r="K55" s="126">
        <f t="shared" si="4"/>
        <v>15.288659009659998</v>
      </c>
      <c r="L55" s="127">
        <f t="shared" si="5"/>
        <v>16.30790294363733</v>
      </c>
      <c r="M55" s="125">
        <f t="shared" si="6"/>
        <v>17.666894855607111</v>
      </c>
      <c r="N55" s="126">
        <f t="shared" si="7"/>
        <v>19.025886767576889</v>
      </c>
      <c r="O55" s="127">
        <f t="shared" si="8"/>
        <v>20.384878679546663</v>
      </c>
      <c r="P55" s="125">
        <f t="shared" si="9"/>
        <v>22.015668973910397</v>
      </c>
      <c r="Q55" s="126">
        <f t="shared" si="10"/>
        <v>23.646459268274132</v>
      </c>
      <c r="R55" s="127">
        <f t="shared" si="11"/>
        <v>25.277249562637863</v>
      </c>
      <c r="S55" s="221">
        <f>IF(Tax!D$6,VLOOKUP(B55,tax_tbl,2,TRUE),0)</f>
        <v>0</v>
      </c>
    </row>
    <row r="56" spans="1:19" x14ac:dyDescent="0.35">
      <c r="A56" s="146">
        <f t="shared" si="26"/>
        <v>42</v>
      </c>
      <c r="B56" s="126">
        <f t="shared" si="27"/>
        <v>104</v>
      </c>
      <c r="C56" s="135">
        <f t="shared" si="28"/>
        <v>104</v>
      </c>
      <c r="D56" s="126">
        <f>IF(B56&gt;119,0,VLOOKUP(B56,life_tbls,Alive!K$3,FALSE))</f>
        <v>99</v>
      </c>
      <c r="E56" s="126">
        <f>IF(C56&gt;119,0,VLOOKUP(INT(C56),life_tbls,Alive!K$4,FALSE)*(12-Alive!J$4))/12+IF(C56&gt;118,0,VLOOKUP(INT(C56)+1,life_tbls,Alive!K$4,FALSE))*Alive!J$4/12</f>
        <v>402</v>
      </c>
      <c r="F56" s="121">
        <f t="shared" si="13"/>
        <v>1.255039172434776E-3</v>
      </c>
      <c r="G56" s="141">
        <f t="shared" si="14"/>
        <v>4.6041253879720084E-3</v>
      </c>
      <c r="H56" s="141">
        <f t="shared" si="24"/>
        <v>5.7783577167063314E-6</v>
      </c>
      <c r="I56" s="122">
        <f t="shared" si="25"/>
        <v>5.8533862026900474E-3</v>
      </c>
      <c r="J56" s="125">
        <f t="shared" si="17"/>
        <v>8.2528333460104992</v>
      </c>
      <c r="K56" s="126">
        <f t="shared" si="4"/>
        <v>8.8423214421541037</v>
      </c>
      <c r="L56" s="127">
        <f t="shared" si="5"/>
        <v>9.4318095382977116</v>
      </c>
      <c r="M56" s="125">
        <f t="shared" si="6"/>
        <v>10.217793666489188</v>
      </c>
      <c r="N56" s="126">
        <f t="shared" si="7"/>
        <v>11.003777794680664</v>
      </c>
      <c r="O56" s="127">
        <f t="shared" si="8"/>
        <v>11.78976192287214</v>
      </c>
      <c r="P56" s="125">
        <f t="shared" si="9"/>
        <v>12.732942876701911</v>
      </c>
      <c r="Q56" s="126">
        <f t="shared" si="10"/>
        <v>13.676123830531681</v>
      </c>
      <c r="R56" s="127">
        <f t="shared" si="11"/>
        <v>14.619304784361452</v>
      </c>
      <c r="S56" s="221">
        <f>IF(Tax!D$6,VLOOKUP(B56,tax_tbl,2,TRUE),0)</f>
        <v>0</v>
      </c>
    </row>
    <row r="57" spans="1:19" x14ac:dyDescent="0.35">
      <c r="A57" s="146">
        <f t="shared" si="26"/>
        <v>43</v>
      </c>
      <c r="B57" s="126">
        <f t="shared" si="27"/>
        <v>105</v>
      </c>
      <c r="C57" s="135">
        <f t="shared" si="28"/>
        <v>105</v>
      </c>
      <c r="D57" s="126">
        <f>IF(B57&gt;119,0,VLOOKUP(B57,life_tbls,Alive!K$3,FALSE))</f>
        <v>56</v>
      </c>
      <c r="E57" s="126">
        <f>IF(C57&gt;119,0,VLOOKUP(INT(C57),life_tbls,Alive!K$4,FALSE)*(12-Alive!J$4))/12+IF(C57&gt;118,0,VLOOKUP(INT(C57)+1,life_tbls,Alive!K$4,FALSE))*Alive!J$4/12</f>
        <v>241</v>
      </c>
      <c r="F57" s="121">
        <f t="shared" si="13"/>
        <v>7.0992114804391368E-4</v>
      </c>
      <c r="G57" s="141">
        <f t="shared" si="14"/>
        <v>2.7601846231374481E-3</v>
      </c>
      <c r="H57" s="141">
        <f t="shared" si="24"/>
        <v>1.9595134364708945E-6</v>
      </c>
      <c r="I57" s="122">
        <f t="shared" si="25"/>
        <v>3.4681462577448308E-3</v>
      </c>
      <c r="J57" s="125">
        <f t="shared" si="17"/>
        <v>4.5789914048832445</v>
      </c>
      <c r="K57" s="126">
        <f t="shared" si="4"/>
        <v>4.9060622195177608</v>
      </c>
      <c r="L57" s="127">
        <f t="shared" si="5"/>
        <v>5.2331330341522788</v>
      </c>
      <c r="M57" s="125">
        <f t="shared" si="6"/>
        <v>5.6692274536649689</v>
      </c>
      <c r="N57" s="126">
        <f t="shared" si="7"/>
        <v>6.1053218731776582</v>
      </c>
      <c r="O57" s="127">
        <f t="shared" si="8"/>
        <v>6.5414162926903483</v>
      </c>
      <c r="P57" s="125">
        <f t="shared" si="9"/>
        <v>7.0647295961055763</v>
      </c>
      <c r="Q57" s="126">
        <f t="shared" si="10"/>
        <v>7.5880428995208034</v>
      </c>
      <c r="R57" s="127">
        <f t="shared" si="11"/>
        <v>8.1113562029360313</v>
      </c>
      <c r="S57" s="221">
        <f>IF(Tax!D$6,VLOOKUP(B57,tax_tbl,2,TRUE),0)</f>
        <v>0</v>
      </c>
    </row>
    <row r="58" spans="1:19" x14ac:dyDescent="0.35">
      <c r="A58" s="146">
        <f t="shared" si="26"/>
        <v>44</v>
      </c>
      <c r="B58" s="126">
        <f t="shared" si="27"/>
        <v>106</v>
      </c>
      <c r="C58" s="135">
        <f t="shared" si="28"/>
        <v>106</v>
      </c>
      <c r="D58" s="126">
        <f>IF(B58&gt;119,0,VLOOKUP(B58,life_tbls,Alive!K$3,FALSE))</f>
        <v>30</v>
      </c>
      <c r="E58" s="126">
        <f>IF(C58&gt;119,0,VLOOKUP(INT(C58),life_tbls,Alive!K$4,FALSE)*(12-Alive!J$4))/12+IF(C58&gt;118,0,VLOOKUP(INT(C58)+1,life_tbls,Alive!K$4,FALSE))*Alive!J$4/12</f>
        <v>139</v>
      </c>
      <c r="F58" s="121">
        <f t="shared" si="13"/>
        <v>3.8031490073781092E-4</v>
      </c>
      <c r="G58" s="141">
        <f t="shared" si="14"/>
        <v>1.5919737038012666E-3</v>
      </c>
      <c r="H58" s="141">
        <f t="shared" si="24"/>
        <v>6.0545132113838389E-7</v>
      </c>
      <c r="I58" s="122">
        <f t="shared" si="25"/>
        <v>1.9716831532179402E-3</v>
      </c>
      <c r="J58" s="125">
        <f t="shared" si="17"/>
        <v>2.4492279607515028</v>
      </c>
      <c r="K58" s="126">
        <f t="shared" si="4"/>
        <v>2.6241728150908954</v>
      </c>
      <c r="L58" s="127">
        <f t="shared" si="5"/>
        <v>2.7991176694302884</v>
      </c>
      <c r="M58" s="125">
        <f t="shared" si="6"/>
        <v>3.0323774752161463</v>
      </c>
      <c r="N58" s="126">
        <f t="shared" si="7"/>
        <v>3.2656372810020033</v>
      </c>
      <c r="O58" s="127">
        <f t="shared" si="8"/>
        <v>3.4988970867878608</v>
      </c>
      <c r="P58" s="125">
        <f t="shared" si="9"/>
        <v>3.7788088537308897</v>
      </c>
      <c r="Q58" s="126">
        <f t="shared" si="10"/>
        <v>4.0587206206739186</v>
      </c>
      <c r="R58" s="127">
        <f t="shared" si="11"/>
        <v>4.338632387616947</v>
      </c>
      <c r="S58" s="221">
        <f>IF(Tax!D$6,VLOOKUP(B58,tax_tbl,2,TRUE),0)</f>
        <v>0</v>
      </c>
    </row>
    <row r="59" spans="1:19" x14ac:dyDescent="0.35">
      <c r="A59" s="146">
        <f t="shared" si="26"/>
        <v>45</v>
      </c>
      <c r="B59" s="126">
        <f t="shared" si="27"/>
        <v>107</v>
      </c>
      <c r="C59" s="135">
        <f t="shared" si="28"/>
        <v>107</v>
      </c>
      <c r="D59" s="126">
        <f>IF(B59&gt;119,0,VLOOKUP(B59,life_tbls,Alive!K$3,FALSE))</f>
        <v>16</v>
      </c>
      <c r="E59" s="126">
        <f>IF(C59&gt;119,0,VLOOKUP(INT(C59),life_tbls,Alive!K$4,FALSE)*(12-Alive!J$4))/12+IF(C59&gt;118,0,VLOOKUP(INT(C59)+1,life_tbls,Alive!K$4,FALSE))*Alive!J$4/12</f>
        <v>77</v>
      </c>
      <c r="F59" s="121">
        <f t="shared" si="13"/>
        <v>2.0283461372683247E-4</v>
      </c>
      <c r="G59" s="141">
        <f t="shared" si="14"/>
        <v>8.8188471361652903E-4</v>
      </c>
      <c r="H59" s="141">
        <f t="shared" si="24"/>
        <v>1.7887674523800694E-7</v>
      </c>
      <c r="I59" s="122">
        <f t="shared" si="25"/>
        <v>1.0845404505981371E-3</v>
      </c>
      <c r="J59" s="125">
        <f t="shared" si="17"/>
        <v>1.2778580664790449</v>
      </c>
      <c r="K59" s="126">
        <f t="shared" si="4"/>
        <v>1.3691336426561194</v>
      </c>
      <c r="L59" s="127">
        <f t="shared" si="5"/>
        <v>1.4604092188331939</v>
      </c>
      <c r="M59" s="125">
        <f t="shared" si="6"/>
        <v>1.5821099870692936</v>
      </c>
      <c r="N59" s="126">
        <f t="shared" si="7"/>
        <v>1.7038107553053929</v>
      </c>
      <c r="O59" s="127">
        <f t="shared" si="8"/>
        <v>1.8255115235414925</v>
      </c>
      <c r="P59" s="125">
        <f t="shared" si="9"/>
        <v>1.9715524454248119</v>
      </c>
      <c r="Q59" s="126">
        <f t="shared" si="10"/>
        <v>2.1175933673081313</v>
      </c>
      <c r="R59" s="127">
        <f t="shared" si="11"/>
        <v>2.2636342891914505</v>
      </c>
      <c r="S59" s="221">
        <f>IF(Tax!D$6,VLOOKUP(B59,tax_tbl,2,TRUE),0)</f>
        <v>0</v>
      </c>
    </row>
    <row r="60" spans="1:19" x14ac:dyDescent="0.35">
      <c r="A60" s="146">
        <f t="shared" si="26"/>
        <v>46</v>
      </c>
      <c r="B60" s="126">
        <f t="shared" si="27"/>
        <v>108</v>
      </c>
      <c r="C60" s="135">
        <f t="shared" si="28"/>
        <v>108</v>
      </c>
      <c r="D60" s="126">
        <f>IF(B60&gt;119,0,VLOOKUP(B60,life_tbls,Alive!K$3,FALSE))</f>
        <v>8</v>
      </c>
      <c r="E60" s="126">
        <f>IF(C60&gt;119,0,VLOOKUP(INT(C60),life_tbls,Alive!K$4,FALSE)*(12-Alive!J$4))/12+IF(C60&gt;118,0,VLOOKUP(INT(C60)+1,life_tbls,Alive!K$4,FALSE))*Alive!J$4/12</f>
        <v>40</v>
      </c>
      <c r="F60" s="121">
        <f t="shared" si="13"/>
        <v>1.0141730686341624E-4</v>
      </c>
      <c r="G60" s="141">
        <f t="shared" si="14"/>
        <v>4.5812192915144364E-4</v>
      </c>
      <c r="H60" s="141">
        <f t="shared" si="24"/>
        <v>4.6461492269612195E-8</v>
      </c>
      <c r="I60" s="122">
        <f t="shared" si="25"/>
        <v>5.5949277452249646E-4</v>
      </c>
      <c r="J60" s="125">
        <f t="shared" si="17"/>
        <v>0.63892903323952244</v>
      </c>
      <c r="K60" s="126">
        <f t="shared" si="4"/>
        <v>0.68456682132805968</v>
      </c>
      <c r="L60" s="127">
        <f t="shared" si="5"/>
        <v>0.73020460941659693</v>
      </c>
      <c r="M60" s="125">
        <f t="shared" si="6"/>
        <v>0.79105499353464681</v>
      </c>
      <c r="N60" s="126">
        <f t="shared" si="7"/>
        <v>0.85190537765269647</v>
      </c>
      <c r="O60" s="127">
        <f t="shared" si="8"/>
        <v>0.91275576177074624</v>
      </c>
      <c r="P60" s="125">
        <f t="shared" si="9"/>
        <v>0.98577622271240595</v>
      </c>
      <c r="Q60" s="126">
        <f t="shared" si="10"/>
        <v>1.0587966836540657</v>
      </c>
      <c r="R60" s="127">
        <f t="shared" si="11"/>
        <v>1.1318171445957252</v>
      </c>
      <c r="S60" s="221">
        <f>IF(Tax!D$6,VLOOKUP(B60,tax_tbl,2,TRUE),0)</f>
        <v>0</v>
      </c>
    </row>
    <row r="61" spans="1:19" x14ac:dyDescent="0.35">
      <c r="A61" s="146">
        <f t="shared" ref="A61:A81" si="29">A60+1</f>
        <v>47</v>
      </c>
      <c r="B61" s="126">
        <f t="shared" ref="B61:B81" si="30">B60+1</f>
        <v>109</v>
      </c>
      <c r="C61" s="135">
        <f t="shared" ref="C61:C81" si="31">C60+1</f>
        <v>109</v>
      </c>
      <c r="D61" s="126">
        <f>IF(B61&gt;119,0,VLOOKUP(B61,life_tbls,Alive!K$3,FALSE))</f>
        <v>4</v>
      </c>
      <c r="E61" s="126">
        <f>IF(C61&gt;119,0,VLOOKUP(INT(C61),life_tbls,Alive!K$4,FALSE)*(12-Alive!J$4))/12+IF(C61&gt;118,0,VLOOKUP(INT(C61)+1,life_tbls,Alive!K$4,FALSE))*Alive!J$4/12</f>
        <v>20</v>
      </c>
      <c r="F61" s="121">
        <f t="shared" si="13"/>
        <v>5.0708653431708118E-5</v>
      </c>
      <c r="G61" s="141">
        <f t="shared" si="14"/>
        <v>2.2906096457572182E-4</v>
      </c>
      <c r="H61" s="141">
        <f t="shared" si="24"/>
        <v>1.1615373067403049E-8</v>
      </c>
      <c r="I61" s="122">
        <f t="shared" si="25"/>
        <v>2.7975800263435602E-4</v>
      </c>
      <c r="J61" s="125">
        <f t="shared" si="17"/>
        <v>0.31946451661976122</v>
      </c>
      <c r="K61" s="126">
        <f t="shared" si="4"/>
        <v>0.34228341066402984</v>
      </c>
      <c r="L61" s="127">
        <f t="shared" si="5"/>
        <v>0.36510230470829846</v>
      </c>
      <c r="M61" s="125">
        <f t="shared" si="6"/>
        <v>0.39552749676732341</v>
      </c>
      <c r="N61" s="126">
        <f t="shared" si="7"/>
        <v>0.42595268882634824</v>
      </c>
      <c r="O61" s="127">
        <f t="shared" si="8"/>
        <v>0.45637788088537312</v>
      </c>
      <c r="P61" s="125">
        <f t="shared" si="9"/>
        <v>0.49288811135620297</v>
      </c>
      <c r="Q61" s="126">
        <f t="shared" si="10"/>
        <v>0.52939834182703283</v>
      </c>
      <c r="R61" s="127">
        <f t="shared" si="11"/>
        <v>0.56590857229786262</v>
      </c>
      <c r="S61" s="221">
        <f>IF(Tax!D$6,VLOOKUP(B61,tax_tbl,2,TRUE),0)</f>
        <v>0</v>
      </c>
    </row>
    <row r="62" spans="1:19" x14ac:dyDescent="0.35">
      <c r="A62" s="146">
        <f t="shared" si="29"/>
        <v>48</v>
      </c>
      <c r="B62" s="126">
        <f t="shared" si="30"/>
        <v>110</v>
      </c>
      <c r="C62" s="135">
        <f t="shared" si="31"/>
        <v>110</v>
      </c>
      <c r="D62" s="126">
        <f>IF(B62&gt;119,0,VLOOKUP(B62,life_tbls,Alive!K$3,FALSE))</f>
        <v>2</v>
      </c>
      <c r="E62" s="126">
        <f>IF(C62&gt;119,0,VLOOKUP(INT(C62),life_tbls,Alive!K$4,FALSE)*(12-Alive!J$4))/12+IF(C62&gt;118,0,VLOOKUP(INT(C62)+1,life_tbls,Alive!K$4,FALSE))*Alive!J$4/12</f>
        <v>9</v>
      </c>
      <c r="F62" s="121">
        <f t="shared" si="13"/>
        <v>2.5354326715854059E-5</v>
      </c>
      <c r="G62" s="141">
        <f t="shared" si="14"/>
        <v>1.0307743405907482E-4</v>
      </c>
      <c r="H62" s="141">
        <f t="shared" si="24"/>
        <v>2.613458940165686E-9</v>
      </c>
      <c r="I62" s="122">
        <f t="shared" si="25"/>
        <v>1.2842914731614474E-4</v>
      </c>
      <c r="J62" s="125">
        <f t="shared" si="17"/>
        <v>0.15973225830988061</v>
      </c>
      <c r="K62" s="126">
        <f t="shared" si="4"/>
        <v>0.17114170533201492</v>
      </c>
      <c r="L62" s="127">
        <f t="shared" si="5"/>
        <v>0.18255115235414923</v>
      </c>
      <c r="M62" s="125">
        <f t="shared" si="6"/>
        <v>0.1977637483836617</v>
      </c>
      <c r="N62" s="126">
        <f t="shared" si="7"/>
        <v>0.21297634441317412</v>
      </c>
      <c r="O62" s="127">
        <f t="shared" si="8"/>
        <v>0.22818894044268656</v>
      </c>
      <c r="P62" s="125">
        <f t="shared" si="9"/>
        <v>0.24644405567810149</v>
      </c>
      <c r="Q62" s="126">
        <f t="shared" si="10"/>
        <v>0.26469917091351641</v>
      </c>
      <c r="R62" s="127">
        <f t="shared" si="11"/>
        <v>0.28295428614893131</v>
      </c>
      <c r="S62" s="221">
        <f>IF(Tax!D$6,VLOOKUP(B62,tax_tbl,2,TRUE),0)</f>
        <v>0</v>
      </c>
    </row>
    <row r="63" spans="1:19" x14ac:dyDescent="0.35">
      <c r="A63" s="146">
        <f t="shared" si="29"/>
        <v>49</v>
      </c>
      <c r="B63" s="126">
        <f t="shared" si="30"/>
        <v>111</v>
      </c>
      <c r="C63" s="135">
        <f t="shared" si="31"/>
        <v>111</v>
      </c>
      <c r="D63" s="126">
        <f>IF(B63&gt;119,0,VLOOKUP(B63,life_tbls,Alive!K$3,FALSE))</f>
        <v>1</v>
      </c>
      <c r="E63" s="126">
        <f>IF(C63&gt;119,0,VLOOKUP(INT(C63),life_tbls,Alive!K$4,FALSE)*(12-Alive!J$4))/12+IF(C63&gt;118,0,VLOOKUP(INT(C63)+1,life_tbls,Alive!K$4,FALSE))*Alive!J$4/12</f>
        <v>4</v>
      </c>
      <c r="F63" s="121">
        <f t="shared" si="13"/>
        <v>1.267716335792703E-5</v>
      </c>
      <c r="G63" s="141">
        <f t="shared" si="14"/>
        <v>4.5812192915144364E-5</v>
      </c>
      <c r="H63" s="141">
        <f t="shared" si="24"/>
        <v>5.8076865337015243E-10</v>
      </c>
      <c r="I63" s="122">
        <f t="shared" si="25"/>
        <v>5.8488775504406121E-5</v>
      </c>
      <c r="J63" s="125">
        <f t="shared" si="17"/>
        <v>5.3244086103293536E-2</v>
      </c>
      <c r="K63" s="126">
        <f t="shared" si="4"/>
        <v>5.704723511067164E-2</v>
      </c>
      <c r="L63" s="127">
        <f t="shared" si="5"/>
        <v>6.0850384118049744E-2</v>
      </c>
      <c r="M63" s="125">
        <f t="shared" si="6"/>
        <v>6.5921249461220563E-2</v>
      </c>
      <c r="N63" s="126">
        <f t="shared" si="7"/>
        <v>7.0992114804391368E-2</v>
      </c>
      <c r="O63" s="127">
        <f t="shared" si="8"/>
        <v>7.6062980147562187E-2</v>
      </c>
      <c r="P63" s="125">
        <f t="shared" si="9"/>
        <v>8.2148018559367153E-2</v>
      </c>
      <c r="Q63" s="126">
        <f t="shared" si="10"/>
        <v>8.8233056971172133E-2</v>
      </c>
      <c r="R63" s="127">
        <f t="shared" si="11"/>
        <v>9.4318095382977113E-2</v>
      </c>
      <c r="S63" s="221">
        <f>IF(Tax!D$6,VLOOKUP(B63,tax_tbl,2,TRUE),0)</f>
        <v>0</v>
      </c>
    </row>
    <row r="64" spans="1:19" x14ac:dyDescent="0.35">
      <c r="A64" s="146">
        <f t="shared" si="29"/>
        <v>50</v>
      </c>
      <c r="B64" s="126">
        <f t="shared" si="30"/>
        <v>112</v>
      </c>
      <c r="C64" s="135">
        <f t="shared" si="31"/>
        <v>112</v>
      </c>
      <c r="D64" s="126">
        <f>IF(B64&gt;119,0,VLOOKUP(B64,life_tbls,Alive!K$3,FALSE))</f>
        <v>0</v>
      </c>
      <c r="E64" s="126">
        <f>IF(C64&gt;119,0,VLOOKUP(INT(C64),life_tbls,Alive!K$4,FALSE)*(12-Alive!J$4))/12+IF(C64&gt;118,0,VLOOKUP(INT(C64)+1,life_tbls,Alive!K$4,FALSE))*Alive!J$4/12</f>
        <v>2</v>
      </c>
      <c r="F64" s="121">
        <f t="shared" si="13"/>
        <v>0</v>
      </c>
      <c r="G64" s="141">
        <f t="shared" si="14"/>
        <v>2.2906096457572182E-5</v>
      </c>
      <c r="H64" s="141">
        <f t="shared" si="24"/>
        <v>0</v>
      </c>
      <c r="I64" s="122">
        <f t="shared" si="25"/>
        <v>2.2906096457608882E-5</v>
      </c>
      <c r="J64" s="125">
        <f t="shared" si="17"/>
        <v>0</v>
      </c>
      <c r="K64" s="126">
        <f t="shared" si="4"/>
        <v>0</v>
      </c>
      <c r="L64" s="127">
        <f t="shared" si="5"/>
        <v>0</v>
      </c>
      <c r="M64" s="125">
        <f t="shared" si="6"/>
        <v>0</v>
      </c>
      <c r="N64" s="126">
        <f t="shared" si="7"/>
        <v>0</v>
      </c>
      <c r="O64" s="127">
        <f t="shared" si="8"/>
        <v>0</v>
      </c>
      <c r="P64" s="125">
        <f t="shared" si="9"/>
        <v>0</v>
      </c>
      <c r="Q64" s="126">
        <f t="shared" si="10"/>
        <v>0</v>
      </c>
      <c r="R64" s="127">
        <f t="shared" si="11"/>
        <v>0</v>
      </c>
      <c r="S64" s="221">
        <f>IF(Tax!D$6,VLOOKUP(B64,tax_tbl,2,TRUE),0)</f>
        <v>0</v>
      </c>
    </row>
    <row r="65" spans="1:19" x14ac:dyDescent="0.35">
      <c r="A65" s="146">
        <f t="shared" si="29"/>
        <v>51</v>
      </c>
      <c r="B65" s="126">
        <f t="shared" si="30"/>
        <v>113</v>
      </c>
      <c r="C65" s="135">
        <f t="shared" si="31"/>
        <v>113</v>
      </c>
      <c r="D65" s="126">
        <f>IF(B65&gt;119,0,VLOOKUP(B65,life_tbls,Alive!K$3,FALSE))</f>
        <v>0</v>
      </c>
      <c r="E65" s="126">
        <f>IF(C65&gt;119,0,VLOOKUP(INT(C65),life_tbls,Alive!K$4,FALSE)*(12-Alive!J$4))/12+IF(C65&gt;118,0,VLOOKUP(INT(C65)+1,life_tbls,Alive!K$4,FALSE))*Alive!J$4/12</f>
        <v>1</v>
      </c>
      <c r="F65" s="121">
        <f t="shared" si="13"/>
        <v>0</v>
      </c>
      <c r="G65" s="141">
        <f t="shared" si="14"/>
        <v>1.1453048228786091E-5</v>
      </c>
      <c r="H65" s="141">
        <f t="shared" si="24"/>
        <v>0</v>
      </c>
      <c r="I65" s="122">
        <f t="shared" si="25"/>
        <v>1.1453048228804441E-5</v>
      </c>
      <c r="J65" s="125">
        <f t="shared" si="17"/>
        <v>0</v>
      </c>
      <c r="K65" s="126">
        <f t="shared" si="4"/>
        <v>0</v>
      </c>
      <c r="L65" s="127">
        <f t="shared" si="5"/>
        <v>0</v>
      </c>
      <c r="M65" s="125">
        <f t="shared" si="6"/>
        <v>0</v>
      </c>
      <c r="N65" s="126">
        <f t="shared" si="7"/>
        <v>0</v>
      </c>
      <c r="O65" s="127">
        <f t="shared" si="8"/>
        <v>0</v>
      </c>
      <c r="P65" s="125">
        <f t="shared" si="9"/>
        <v>0</v>
      </c>
      <c r="Q65" s="126">
        <f t="shared" si="10"/>
        <v>0</v>
      </c>
      <c r="R65" s="127">
        <f t="shared" si="11"/>
        <v>0</v>
      </c>
      <c r="S65" s="221">
        <f>IF(Tax!D$6,VLOOKUP(B65,tax_tbl,2,TRUE),0)</f>
        <v>0</v>
      </c>
    </row>
    <row r="66" spans="1:19" x14ac:dyDescent="0.35">
      <c r="A66" s="146">
        <f t="shared" si="29"/>
        <v>52</v>
      </c>
      <c r="B66" s="126">
        <f t="shared" si="30"/>
        <v>114</v>
      </c>
      <c r="C66" s="135">
        <f t="shared" si="31"/>
        <v>114</v>
      </c>
      <c r="D66" s="126">
        <f>IF(B66&gt;119,0,VLOOKUP(B66,life_tbls,Alive!K$3,FALSE))</f>
        <v>0</v>
      </c>
      <c r="E66" s="126">
        <f>IF(C66&gt;119,0,VLOOKUP(INT(C66),life_tbls,Alive!K$4,FALSE)*(12-Alive!J$4))/12+IF(C66&gt;118,0,VLOOKUP(INT(C66)+1,life_tbls,Alive!K$4,FALSE))*Alive!J$4/12</f>
        <v>0</v>
      </c>
      <c r="F66" s="121">
        <f t="shared" si="13"/>
        <v>0</v>
      </c>
      <c r="G66" s="141">
        <f t="shared" si="14"/>
        <v>0</v>
      </c>
      <c r="H66" s="141">
        <f t="shared" si="24"/>
        <v>0</v>
      </c>
      <c r="I66" s="122">
        <f t="shared" si="25"/>
        <v>0</v>
      </c>
      <c r="J66" s="125">
        <f t="shared" si="17"/>
        <v>0</v>
      </c>
      <c r="K66" s="126">
        <f t="shared" si="4"/>
        <v>0</v>
      </c>
      <c r="L66" s="127">
        <f t="shared" si="5"/>
        <v>0</v>
      </c>
      <c r="M66" s="125">
        <f t="shared" si="6"/>
        <v>0</v>
      </c>
      <c r="N66" s="126">
        <f t="shared" si="7"/>
        <v>0</v>
      </c>
      <c r="O66" s="127">
        <f t="shared" si="8"/>
        <v>0</v>
      </c>
      <c r="P66" s="125">
        <f t="shared" si="9"/>
        <v>0</v>
      </c>
      <c r="Q66" s="126">
        <f t="shared" si="10"/>
        <v>0</v>
      </c>
      <c r="R66" s="127">
        <f t="shared" si="11"/>
        <v>0</v>
      </c>
      <c r="S66" s="221">
        <f>IF(Tax!D$6,VLOOKUP(B66,tax_tbl,2,TRUE),0)</f>
        <v>0</v>
      </c>
    </row>
    <row r="67" spans="1:19" x14ac:dyDescent="0.35">
      <c r="A67" s="146">
        <f t="shared" si="29"/>
        <v>53</v>
      </c>
      <c r="B67" s="126">
        <f t="shared" si="30"/>
        <v>115</v>
      </c>
      <c r="C67" s="135">
        <f t="shared" si="31"/>
        <v>115</v>
      </c>
      <c r="D67" s="126">
        <f>IF(B67&gt;119,0,VLOOKUP(B67,life_tbls,Alive!K$3,FALSE))</f>
        <v>0</v>
      </c>
      <c r="E67" s="126">
        <f>IF(C67&gt;119,0,VLOOKUP(INT(C67),life_tbls,Alive!K$4,FALSE)*(12-Alive!J$4))/12+IF(C67&gt;118,0,VLOOKUP(INT(C67)+1,life_tbls,Alive!K$4,FALSE))*Alive!J$4/12</f>
        <v>0</v>
      </c>
      <c r="F67" s="121">
        <f t="shared" si="13"/>
        <v>0</v>
      </c>
      <c r="G67" s="141">
        <f t="shared" si="14"/>
        <v>0</v>
      </c>
      <c r="H67" s="141">
        <f t="shared" si="24"/>
        <v>0</v>
      </c>
      <c r="I67" s="122">
        <f t="shared" si="25"/>
        <v>0</v>
      </c>
      <c r="J67" s="125">
        <f t="shared" si="17"/>
        <v>0</v>
      </c>
      <c r="K67" s="126">
        <f t="shared" si="4"/>
        <v>0</v>
      </c>
      <c r="L67" s="127">
        <f t="shared" si="5"/>
        <v>0</v>
      </c>
      <c r="M67" s="125">
        <f t="shared" si="6"/>
        <v>0</v>
      </c>
      <c r="N67" s="126">
        <f t="shared" si="7"/>
        <v>0</v>
      </c>
      <c r="O67" s="127">
        <f t="shared" si="8"/>
        <v>0</v>
      </c>
      <c r="P67" s="125">
        <f t="shared" si="9"/>
        <v>0</v>
      </c>
      <c r="Q67" s="126">
        <f t="shared" si="10"/>
        <v>0</v>
      </c>
      <c r="R67" s="127">
        <f t="shared" si="11"/>
        <v>0</v>
      </c>
      <c r="S67" s="221">
        <f>IF(Tax!D$6,VLOOKUP(B67,tax_tbl,2,TRUE),0)</f>
        <v>0</v>
      </c>
    </row>
    <row r="68" spans="1:19" x14ac:dyDescent="0.35">
      <c r="A68" s="146">
        <f t="shared" si="29"/>
        <v>54</v>
      </c>
      <c r="B68" s="126">
        <f t="shared" si="30"/>
        <v>116</v>
      </c>
      <c r="C68" s="135">
        <f t="shared" si="31"/>
        <v>116</v>
      </c>
      <c r="D68" s="126">
        <f>IF(B68&gt;119,0,VLOOKUP(B68,life_tbls,Alive!K$3,FALSE))</f>
        <v>0</v>
      </c>
      <c r="E68" s="126">
        <f>IF(C68&gt;119,0,VLOOKUP(INT(C68),life_tbls,Alive!K$4,FALSE)*(12-Alive!J$4))/12+IF(C68&gt;118,0,VLOOKUP(INT(C68)+1,life_tbls,Alive!K$4,FALSE))*Alive!J$4/12</f>
        <v>0</v>
      </c>
      <c r="F68" s="121">
        <f t="shared" si="13"/>
        <v>0</v>
      </c>
      <c r="G68" s="141">
        <f t="shared" si="14"/>
        <v>0</v>
      </c>
      <c r="H68" s="141">
        <f t="shared" si="24"/>
        <v>0</v>
      </c>
      <c r="I68" s="122">
        <f t="shared" si="25"/>
        <v>0</v>
      </c>
      <c r="J68" s="125">
        <f t="shared" si="17"/>
        <v>0</v>
      </c>
      <c r="K68" s="126">
        <f t="shared" si="4"/>
        <v>0</v>
      </c>
      <c r="L68" s="127">
        <f t="shared" si="5"/>
        <v>0</v>
      </c>
      <c r="M68" s="125">
        <f t="shared" si="6"/>
        <v>0</v>
      </c>
      <c r="N68" s="126">
        <f t="shared" si="7"/>
        <v>0</v>
      </c>
      <c r="O68" s="127">
        <f t="shared" si="8"/>
        <v>0</v>
      </c>
      <c r="P68" s="125">
        <f t="shared" si="9"/>
        <v>0</v>
      </c>
      <c r="Q68" s="126">
        <f t="shared" si="10"/>
        <v>0</v>
      </c>
      <c r="R68" s="127">
        <f t="shared" si="11"/>
        <v>0</v>
      </c>
      <c r="S68" s="221">
        <f>IF(Tax!D$6,VLOOKUP(B68,tax_tbl,2,TRUE),0)</f>
        <v>0</v>
      </c>
    </row>
    <row r="69" spans="1:19" x14ac:dyDescent="0.35">
      <c r="A69" s="146">
        <f t="shared" si="29"/>
        <v>55</v>
      </c>
      <c r="B69" s="126">
        <f t="shared" si="30"/>
        <v>117</v>
      </c>
      <c r="C69" s="135">
        <f t="shared" si="31"/>
        <v>117</v>
      </c>
      <c r="D69" s="126">
        <f>IF(B69&gt;119,0,VLOOKUP(B69,life_tbls,Alive!K$3,FALSE))</f>
        <v>0</v>
      </c>
      <c r="E69" s="126">
        <f>IF(C69&gt;119,0,VLOOKUP(INT(C69),life_tbls,Alive!K$4,FALSE)*(12-Alive!J$4))/12+IF(C69&gt;118,0,VLOOKUP(INT(C69)+1,life_tbls,Alive!K$4,FALSE))*Alive!J$4/12</f>
        <v>0</v>
      </c>
      <c r="F69" s="121">
        <f t="shared" si="13"/>
        <v>0</v>
      </c>
      <c r="G69" s="141">
        <f t="shared" si="14"/>
        <v>0</v>
      </c>
      <c r="H69" s="141">
        <f t="shared" si="24"/>
        <v>0</v>
      </c>
      <c r="I69" s="122">
        <f t="shared" si="25"/>
        <v>0</v>
      </c>
      <c r="J69" s="125">
        <f t="shared" si="17"/>
        <v>0</v>
      </c>
      <c r="K69" s="126">
        <f t="shared" si="4"/>
        <v>0</v>
      </c>
      <c r="L69" s="127">
        <f t="shared" si="5"/>
        <v>0</v>
      </c>
      <c r="M69" s="125">
        <f t="shared" si="6"/>
        <v>0</v>
      </c>
      <c r="N69" s="126">
        <f t="shared" si="7"/>
        <v>0</v>
      </c>
      <c r="O69" s="127">
        <f t="shared" si="8"/>
        <v>0</v>
      </c>
      <c r="P69" s="125">
        <f t="shared" si="9"/>
        <v>0</v>
      </c>
      <c r="Q69" s="126">
        <f t="shared" si="10"/>
        <v>0</v>
      </c>
      <c r="R69" s="127">
        <f t="shared" si="11"/>
        <v>0</v>
      </c>
      <c r="S69" s="221">
        <f>IF(Tax!D$6,VLOOKUP(B69,tax_tbl,2,TRUE),0)</f>
        <v>0</v>
      </c>
    </row>
    <row r="70" spans="1:19" x14ac:dyDescent="0.35">
      <c r="A70" s="146">
        <f t="shared" si="29"/>
        <v>56</v>
      </c>
      <c r="B70" s="126">
        <f t="shared" si="30"/>
        <v>118</v>
      </c>
      <c r="C70" s="135">
        <f t="shared" si="31"/>
        <v>118</v>
      </c>
      <c r="D70" s="126">
        <f>IF(B70&gt;119,0,VLOOKUP(B70,life_tbls,Alive!K$3,FALSE))</f>
        <v>0</v>
      </c>
      <c r="E70" s="126">
        <f>IF(C70&gt;119,0,VLOOKUP(INT(C70),life_tbls,Alive!K$4,FALSE)*(12-Alive!J$4))/12+IF(C70&gt;118,0,VLOOKUP(INT(C70)+1,life_tbls,Alive!K$4,FALSE))*Alive!J$4/12</f>
        <v>0</v>
      </c>
      <c r="F70" s="121">
        <f t="shared" si="13"/>
        <v>0</v>
      </c>
      <c r="G70" s="141">
        <f t="shared" si="14"/>
        <v>0</v>
      </c>
      <c r="H70" s="141">
        <f t="shared" si="24"/>
        <v>0</v>
      </c>
      <c r="I70" s="122">
        <f t="shared" si="25"/>
        <v>0</v>
      </c>
      <c r="J70" s="125">
        <f t="shared" si="17"/>
        <v>0</v>
      </c>
      <c r="K70" s="126">
        <f t="shared" si="4"/>
        <v>0</v>
      </c>
      <c r="L70" s="127">
        <f t="shared" si="5"/>
        <v>0</v>
      </c>
      <c r="M70" s="125">
        <f t="shared" si="6"/>
        <v>0</v>
      </c>
      <c r="N70" s="126">
        <f t="shared" si="7"/>
        <v>0</v>
      </c>
      <c r="O70" s="127">
        <f t="shared" si="8"/>
        <v>0</v>
      </c>
      <c r="P70" s="125">
        <f t="shared" si="9"/>
        <v>0</v>
      </c>
      <c r="Q70" s="126">
        <f t="shared" si="10"/>
        <v>0</v>
      </c>
      <c r="R70" s="127">
        <f t="shared" si="11"/>
        <v>0</v>
      </c>
      <c r="S70" s="221">
        <f>IF(Tax!D$6,VLOOKUP(B70,tax_tbl,2,TRUE),0)</f>
        <v>0</v>
      </c>
    </row>
    <row r="71" spans="1:19" x14ac:dyDescent="0.35">
      <c r="A71" s="146">
        <f t="shared" si="29"/>
        <v>57</v>
      </c>
      <c r="B71" s="126">
        <f t="shared" si="30"/>
        <v>119</v>
      </c>
      <c r="C71" s="135">
        <f t="shared" si="31"/>
        <v>119</v>
      </c>
      <c r="D71" s="126">
        <f>IF(B71&gt;119,0,VLOOKUP(B71,life_tbls,Alive!K$3,FALSE))</f>
        <v>0</v>
      </c>
      <c r="E71" s="126">
        <f>IF(C71&gt;119,0,VLOOKUP(INT(C71),life_tbls,Alive!K$4,FALSE)*(12-Alive!J$4))/12+IF(C71&gt;118,0,VLOOKUP(INT(C71)+1,life_tbls,Alive!K$4,FALSE))*Alive!J$4/12</f>
        <v>0</v>
      </c>
      <c r="F71" s="121">
        <f t="shared" ref="F71:F81" si="32">D71/D$14</f>
        <v>0</v>
      </c>
      <c r="G71" s="141">
        <f t="shared" ref="G71:G81" si="33">E71/E$14</f>
        <v>0</v>
      </c>
      <c r="H71" s="141">
        <f t="shared" ref="H71:H81" si="34">F71*G71</f>
        <v>0</v>
      </c>
      <c r="I71" s="122">
        <f t="shared" ref="I71:I81" si="35">1-(1-F71)*(1-G71)</f>
        <v>0</v>
      </c>
      <c r="J71" s="125">
        <f t="shared" si="17"/>
        <v>0</v>
      </c>
      <c r="K71" s="126">
        <f t="shared" si="4"/>
        <v>0</v>
      </c>
      <c r="L71" s="127">
        <f t="shared" si="5"/>
        <v>0</v>
      </c>
      <c r="M71" s="125">
        <f t="shared" si="6"/>
        <v>0</v>
      </c>
      <c r="N71" s="126">
        <f t="shared" si="7"/>
        <v>0</v>
      </c>
      <c r="O71" s="127">
        <f t="shared" si="8"/>
        <v>0</v>
      </c>
      <c r="P71" s="125">
        <f t="shared" si="9"/>
        <v>0</v>
      </c>
      <c r="Q71" s="126">
        <f t="shared" si="10"/>
        <v>0</v>
      </c>
      <c r="R71" s="127">
        <f t="shared" si="11"/>
        <v>0</v>
      </c>
      <c r="S71" s="221">
        <f>IF(Tax!D$6,VLOOKUP(B71,tax_tbl,2,TRUE),0)</f>
        <v>0</v>
      </c>
    </row>
    <row r="72" spans="1:19" x14ac:dyDescent="0.35">
      <c r="A72" s="146">
        <f t="shared" si="29"/>
        <v>58</v>
      </c>
      <c r="B72" s="126">
        <f t="shared" si="30"/>
        <v>120</v>
      </c>
      <c r="C72" s="135">
        <f t="shared" si="31"/>
        <v>120</v>
      </c>
      <c r="D72" s="126">
        <f>IF(B72&gt;119,0,VLOOKUP(B72,life_tbls,Alive!K$3,FALSE))</f>
        <v>0</v>
      </c>
      <c r="E72" s="126">
        <f>IF(C72&gt;119,0,VLOOKUP(INT(C72),life_tbls,Alive!K$4,FALSE)*(12-Alive!J$4))/12+IF(C72&gt;118,0,VLOOKUP(INT(C72)+1,life_tbls,Alive!K$4,FALSE))*Alive!J$4/12</f>
        <v>0</v>
      </c>
      <c r="F72" s="121">
        <f t="shared" si="32"/>
        <v>0</v>
      </c>
      <c r="G72" s="141">
        <f t="shared" si="33"/>
        <v>0</v>
      </c>
      <c r="H72" s="141">
        <f t="shared" si="34"/>
        <v>0</v>
      </c>
      <c r="I72" s="122">
        <f t="shared" si="35"/>
        <v>0</v>
      </c>
      <c r="J72" s="125">
        <f t="shared" si="17"/>
        <v>0</v>
      </c>
      <c r="K72" s="126">
        <f t="shared" si="4"/>
        <v>0</v>
      </c>
      <c r="L72" s="127">
        <f t="shared" si="5"/>
        <v>0</v>
      </c>
      <c r="M72" s="125">
        <f t="shared" si="6"/>
        <v>0</v>
      </c>
      <c r="N72" s="126">
        <f t="shared" si="7"/>
        <v>0</v>
      </c>
      <c r="O72" s="127">
        <f t="shared" si="8"/>
        <v>0</v>
      </c>
      <c r="P72" s="125">
        <f t="shared" si="9"/>
        <v>0</v>
      </c>
      <c r="Q72" s="126">
        <f t="shared" si="10"/>
        <v>0</v>
      </c>
      <c r="R72" s="127">
        <f t="shared" si="11"/>
        <v>0</v>
      </c>
      <c r="S72" s="221">
        <f>IF(Tax!D$6,VLOOKUP(B72,tax_tbl,2,TRUE),0)</f>
        <v>0</v>
      </c>
    </row>
    <row r="73" spans="1:19" x14ac:dyDescent="0.35">
      <c r="A73" s="146">
        <f t="shared" si="29"/>
        <v>59</v>
      </c>
      <c r="B73" s="126">
        <f t="shared" si="30"/>
        <v>121</v>
      </c>
      <c r="C73" s="135">
        <f t="shared" si="31"/>
        <v>121</v>
      </c>
      <c r="D73" s="126">
        <f>IF(B73&gt;119,0,VLOOKUP(B73,life_tbls,Alive!K$3,FALSE))</f>
        <v>0</v>
      </c>
      <c r="E73" s="126">
        <f>IF(C73&gt;119,0,VLOOKUP(INT(C73),life_tbls,Alive!K$4,FALSE)*(12-Alive!J$4))/12+IF(C73&gt;118,0,VLOOKUP(INT(C73)+1,life_tbls,Alive!K$4,FALSE))*Alive!J$4/12</f>
        <v>0</v>
      </c>
      <c r="F73" s="121">
        <f t="shared" si="32"/>
        <v>0</v>
      </c>
      <c r="G73" s="141">
        <f t="shared" si="33"/>
        <v>0</v>
      </c>
      <c r="H73" s="141">
        <f t="shared" si="34"/>
        <v>0</v>
      </c>
      <c r="I73" s="122">
        <f t="shared" si="35"/>
        <v>0</v>
      </c>
      <c r="J73" s="125">
        <f t="shared" si="17"/>
        <v>0</v>
      </c>
      <c r="K73" s="126">
        <f t="shared" si="4"/>
        <v>0</v>
      </c>
      <c r="L73" s="127">
        <f t="shared" si="5"/>
        <v>0</v>
      </c>
      <c r="M73" s="125">
        <f t="shared" si="6"/>
        <v>0</v>
      </c>
      <c r="N73" s="126">
        <f t="shared" si="7"/>
        <v>0</v>
      </c>
      <c r="O73" s="127">
        <f t="shared" si="8"/>
        <v>0</v>
      </c>
      <c r="P73" s="125">
        <f t="shared" si="9"/>
        <v>0</v>
      </c>
      <c r="Q73" s="126">
        <f t="shared" si="10"/>
        <v>0</v>
      </c>
      <c r="R73" s="127">
        <f t="shared" si="11"/>
        <v>0</v>
      </c>
      <c r="S73" s="221">
        <f>IF(Tax!D$6,VLOOKUP(B73,tax_tbl,2,TRUE),0)</f>
        <v>0</v>
      </c>
    </row>
    <row r="74" spans="1:19" x14ac:dyDescent="0.35">
      <c r="A74" s="146">
        <f t="shared" si="29"/>
        <v>60</v>
      </c>
      <c r="B74" s="126">
        <f t="shared" si="30"/>
        <v>122</v>
      </c>
      <c r="C74" s="135">
        <f t="shared" si="31"/>
        <v>122</v>
      </c>
      <c r="D74" s="126">
        <f>IF(B74&gt;119,0,VLOOKUP(B74,life_tbls,Alive!K$3,FALSE))</f>
        <v>0</v>
      </c>
      <c r="E74" s="126">
        <f>IF(C74&gt;119,0,VLOOKUP(INT(C74),life_tbls,Alive!K$4,FALSE)*(12-Alive!J$4))/12+IF(C74&gt;118,0,VLOOKUP(INT(C74)+1,life_tbls,Alive!K$4,FALSE))*Alive!J$4/12</f>
        <v>0</v>
      </c>
      <c r="F74" s="121">
        <f t="shared" si="32"/>
        <v>0</v>
      </c>
      <c r="G74" s="141">
        <f t="shared" si="33"/>
        <v>0</v>
      </c>
      <c r="H74" s="141">
        <f t="shared" si="34"/>
        <v>0</v>
      </c>
      <c r="I74" s="122">
        <f t="shared" si="35"/>
        <v>0</v>
      </c>
      <c r="J74" s="125">
        <f t="shared" si="17"/>
        <v>0</v>
      </c>
      <c r="K74" s="126">
        <f t="shared" si="4"/>
        <v>0</v>
      </c>
      <c r="L74" s="127">
        <f t="shared" si="5"/>
        <v>0</v>
      </c>
      <c r="M74" s="125">
        <f t="shared" si="6"/>
        <v>0</v>
      </c>
      <c r="N74" s="126">
        <f t="shared" si="7"/>
        <v>0</v>
      </c>
      <c r="O74" s="127">
        <f t="shared" si="8"/>
        <v>0</v>
      </c>
      <c r="P74" s="125">
        <f t="shared" si="9"/>
        <v>0</v>
      </c>
      <c r="Q74" s="126">
        <f t="shared" si="10"/>
        <v>0</v>
      </c>
      <c r="R74" s="127">
        <f t="shared" si="11"/>
        <v>0</v>
      </c>
      <c r="S74" s="221">
        <f>IF(Tax!D$6,VLOOKUP(B74,tax_tbl,2,TRUE),0)</f>
        <v>0</v>
      </c>
    </row>
    <row r="75" spans="1:19" x14ac:dyDescent="0.35">
      <c r="A75" s="146">
        <f t="shared" si="29"/>
        <v>61</v>
      </c>
      <c r="B75" s="126">
        <f t="shared" si="30"/>
        <v>123</v>
      </c>
      <c r="C75" s="135">
        <f t="shared" si="31"/>
        <v>123</v>
      </c>
      <c r="D75" s="126">
        <f>IF(B75&gt;119,0,VLOOKUP(B75,life_tbls,Alive!K$3,FALSE))</f>
        <v>0</v>
      </c>
      <c r="E75" s="126">
        <f>IF(C75&gt;119,0,VLOOKUP(INT(C75),life_tbls,Alive!K$4,FALSE)*(12-Alive!J$4))/12+IF(C75&gt;118,0,VLOOKUP(INT(C75)+1,life_tbls,Alive!K$4,FALSE))*Alive!J$4/12</f>
        <v>0</v>
      </c>
      <c r="F75" s="121">
        <f t="shared" si="32"/>
        <v>0</v>
      </c>
      <c r="G75" s="141">
        <f t="shared" si="33"/>
        <v>0</v>
      </c>
      <c r="H75" s="141">
        <f t="shared" si="34"/>
        <v>0</v>
      </c>
      <c r="I75" s="122">
        <f t="shared" si="35"/>
        <v>0</v>
      </c>
      <c r="J75" s="125">
        <f t="shared" si="17"/>
        <v>0</v>
      </c>
      <c r="K75" s="126">
        <f t="shared" si="4"/>
        <v>0</v>
      </c>
      <c r="L75" s="127">
        <f t="shared" si="5"/>
        <v>0</v>
      </c>
      <c r="M75" s="125">
        <f t="shared" si="6"/>
        <v>0</v>
      </c>
      <c r="N75" s="126">
        <f t="shared" si="7"/>
        <v>0</v>
      </c>
      <c r="O75" s="127">
        <f t="shared" si="8"/>
        <v>0</v>
      </c>
      <c r="P75" s="125">
        <f t="shared" si="9"/>
        <v>0</v>
      </c>
      <c r="Q75" s="126">
        <f t="shared" si="10"/>
        <v>0</v>
      </c>
      <c r="R75" s="127">
        <f t="shared" si="11"/>
        <v>0</v>
      </c>
      <c r="S75" s="221">
        <f>IF(Tax!D$6,VLOOKUP(B75,tax_tbl,2,TRUE),0)</f>
        <v>0</v>
      </c>
    </row>
    <row r="76" spans="1:19" x14ac:dyDescent="0.35">
      <c r="A76" s="146">
        <f t="shared" si="29"/>
        <v>62</v>
      </c>
      <c r="B76" s="126">
        <f t="shared" si="30"/>
        <v>124</v>
      </c>
      <c r="C76" s="135">
        <f t="shared" si="31"/>
        <v>124</v>
      </c>
      <c r="D76" s="126">
        <f>IF(B76&gt;119,0,VLOOKUP(B76,life_tbls,Alive!K$3,FALSE))</f>
        <v>0</v>
      </c>
      <c r="E76" s="126">
        <f>IF(C76&gt;119,0,VLOOKUP(INT(C76),life_tbls,Alive!K$4,FALSE)*(12-Alive!J$4))/12+IF(C76&gt;118,0,VLOOKUP(INT(C76)+1,life_tbls,Alive!K$4,FALSE))*Alive!J$4/12</f>
        <v>0</v>
      </c>
      <c r="F76" s="121">
        <f t="shared" si="32"/>
        <v>0</v>
      </c>
      <c r="G76" s="141">
        <f t="shared" si="33"/>
        <v>0</v>
      </c>
      <c r="H76" s="141">
        <f t="shared" si="34"/>
        <v>0</v>
      </c>
      <c r="I76" s="122">
        <f t="shared" si="35"/>
        <v>0</v>
      </c>
      <c r="J76" s="125">
        <f t="shared" si="17"/>
        <v>0</v>
      </c>
      <c r="K76" s="126">
        <f t="shared" si="4"/>
        <v>0</v>
      </c>
      <c r="L76" s="127">
        <f t="shared" si="5"/>
        <v>0</v>
      </c>
      <c r="M76" s="125">
        <f t="shared" si="6"/>
        <v>0</v>
      </c>
      <c r="N76" s="126">
        <f t="shared" si="7"/>
        <v>0</v>
      </c>
      <c r="O76" s="127">
        <f t="shared" si="8"/>
        <v>0</v>
      </c>
      <c r="P76" s="125">
        <f t="shared" si="9"/>
        <v>0</v>
      </c>
      <c r="Q76" s="126">
        <f t="shared" si="10"/>
        <v>0</v>
      </c>
      <c r="R76" s="127">
        <f t="shared" si="11"/>
        <v>0</v>
      </c>
      <c r="S76" s="221">
        <f>IF(Tax!D$6,VLOOKUP(B76,tax_tbl,2,TRUE),0)</f>
        <v>0</v>
      </c>
    </row>
    <row r="77" spans="1:19" x14ac:dyDescent="0.35">
      <c r="A77" s="146">
        <f t="shared" si="29"/>
        <v>63</v>
      </c>
      <c r="B77" s="126">
        <f t="shared" si="30"/>
        <v>125</v>
      </c>
      <c r="C77" s="135">
        <f t="shared" si="31"/>
        <v>125</v>
      </c>
      <c r="D77" s="126">
        <f>IF(B77&gt;119,0,VLOOKUP(B77,life_tbls,Alive!K$3,FALSE))</f>
        <v>0</v>
      </c>
      <c r="E77" s="126">
        <f>IF(C77&gt;119,0,VLOOKUP(INT(C77),life_tbls,Alive!K$4,FALSE)*(12-Alive!J$4))/12+IF(C77&gt;118,0,VLOOKUP(INT(C77)+1,life_tbls,Alive!K$4,FALSE))*Alive!J$4/12</f>
        <v>0</v>
      </c>
      <c r="F77" s="121">
        <f t="shared" si="32"/>
        <v>0</v>
      </c>
      <c r="G77" s="141">
        <f t="shared" si="33"/>
        <v>0</v>
      </c>
      <c r="H77" s="141">
        <f t="shared" si="34"/>
        <v>0</v>
      </c>
      <c r="I77" s="122">
        <f t="shared" si="35"/>
        <v>0</v>
      </c>
      <c r="J77" s="125">
        <f t="shared" si="17"/>
        <v>0</v>
      </c>
      <c r="K77" s="126">
        <f t="shared" si="4"/>
        <v>0</v>
      </c>
      <c r="L77" s="127">
        <f t="shared" si="5"/>
        <v>0</v>
      </c>
      <c r="M77" s="125">
        <f t="shared" si="6"/>
        <v>0</v>
      </c>
      <c r="N77" s="126">
        <f t="shared" si="7"/>
        <v>0</v>
      </c>
      <c r="O77" s="127">
        <f t="shared" si="8"/>
        <v>0</v>
      </c>
      <c r="P77" s="125">
        <f t="shared" si="9"/>
        <v>0</v>
      </c>
      <c r="Q77" s="126">
        <f t="shared" si="10"/>
        <v>0</v>
      </c>
      <c r="R77" s="127">
        <f t="shared" si="11"/>
        <v>0</v>
      </c>
      <c r="S77" s="221">
        <f>IF(Tax!D$6,VLOOKUP(B77,tax_tbl,2,TRUE),0)</f>
        <v>0</v>
      </c>
    </row>
    <row r="78" spans="1:19" x14ac:dyDescent="0.35">
      <c r="A78" s="146">
        <f t="shared" si="29"/>
        <v>64</v>
      </c>
      <c r="B78" s="126">
        <f t="shared" si="30"/>
        <v>126</v>
      </c>
      <c r="C78" s="135">
        <f t="shared" si="31"/>
        <v>126</v>
      </c>
      <c r="D78" s="126">
        <f>IF(B78&gt;119,0,VLOOKUP(B78,life_tbls,Alive!K$3,FALSE))</f>
        <v>0</v>
      </c>
      <c r="E78" s="126">
        <f>IF(C78&gt;119,0,VLOOKUP(INT(C78),life_tbls,Alive!K$4,FALSE)*(12-Alive!J$4))/12+IF(C78&gt;118,0,VLOOKUP(INT(C78)+1,life_tbls,Alive!K$4,FALSE))*Alive!J$4/12</f>
        <v>0</v>
      </c>
      <c r="F78" s="121">
        <f t="shared" si="32"/>
        <v>0</v>
      </c>
      <c r="G78" s="141">
        <f t="shared" si="33"/>
        <v>0</v>
      </c>
      <c r="H78" s="141">
        <f t="shared" si="34"/>
        <v>0</v>
      </c>
      <c r="I78" s="122">
        <f t="shared" si="35"/>
        <v>0</v>
      </c>
      <c r="J78" s="125">
        <f t="shared" si="17"/>
        <v>0</v>
      </c>
      <c r="K78" s="126">
        <f t="shared" ref="K78:K81" si="36">(IF($B$6,0,6)*INDEX($F78:$I78,1,$B$4)+IF($B$6,12,6)*INDEX($F79:$I79,1,$B$4))*K$5*MAX(0,MIN(1,$B78+1-K$4))*(1-$S78)</f>
        <v>0</v>
      </c>
      <c r="L78" s="127">
        <f t="shared" ref="L78:L81" si="37">(IF($B$6,0,6)*INDEX($F78:$I78,1,$B$4)+IF($B$6,12,6)*INDEX($F79:$I79,1,$B$4))*L$5*MAX(0,MIN(1,$B78+1-L$4))*(1-$S78)</f>
        <v>0</v>
      </c>
      <c r="M78" s="125">
        <f t="shared" ref="M78:M81" si="38">(IF($B$6,0,6)*INDEX($F78:$I78,1,$B$4)+IF($B$6,12,6)*INDEX($F79:$I79,1,$B$4))*M$5*MAX(0,MIN(1,$B78+1-M$4))*(1-$S78)</f>
        <v>0</v>
      </c>
      <c r="N78" s="126">
        <f t="shared" ref="N78:N81" si="39">(IF($B$6,0,6)*INDEX($F78:$I78,1,$B$4)+IF($B$6,12,6)*INDEX($F79:$I79,1,$B$4))*N$5*MAX(0,MIN(1,$B78+1-N$4))*(1-$S78)</f>
        <v>0</v>
      </c>
      <c r="O78" s="127">
        <f t="shared" ref="O78:O81" si="40">(IF($B$6,0,6)*INDEX($F78:$I78,1,$B$4)+IF($B$6,12,6)*INDEX($F79:$I79,1,$B$4))*O$5*MAX(0,MIN(1,$B78+1-O$4))*(1-$S78)</f>
        <v>0</v>
      </c>
      <c r="P78" s="125">
        <f t="shared" ref="P78:P81" si="41">(IF($B$6,0,6)*INDEX($F78:$I78,1,$B$4)+IF($B$6,12,6)*INDEX($F79:$I79,1,$B$4))*P$5*MAX(0,MIN(1,$B78+1-P$4))*(1-$S78)</f>
        <v>0</v>
      </c>
      <c r="Q78" s="126">
        <f t="shared" ref="Q78:Q81" si="42">(IF($B$6,0,6)*INDEX($F78:$I78,1,$B$4)+IF($B$6,12,6)*INDEX($F79:$I79,1,$B$4))*Q$5*MAX(0,MIN(1,$B78+1-Q$4))*(1-$S78)</f>
        <v>0</v>
      </c>
      <c r="R78" s="127">
        <f t="shared" ref="R78:R81" si="43">(IF($B$6,0,6)*INDEX($F78:$I78,1,$B$4)+IF($B$6,12,6)*INDEX($F79:$I79,1,$B$4))*R$5*MAX(0,MIN(1,$B78+1-R$4))*(1-$S78)</f>
        <v>0</v>
      </c>
      <c r="S78" s="221">
        <f>IF(Tax!D$6,VLOOKUP(B78,tax_tbl,2,TRUE),0)</f>
        <v>0</v>
      </c>
    </row>
    <row r="79" spans="1:19" x14ac:dyDescent="0.35">
      <c r="A79" s="146">
        <f t="shared" si="29"/>
        <v>65</v>
      </c>
      <c r="B79" s="126">
        <f t="shared" si="30"/>
        <v>127</v>
      </c>
      <c r="C79" s="135">
        <f t="shared" si="31"/>
        <v>127</v>
      </c>
      <c r="D79" s="126">
        <f>IF(B79&gt;119,0,VLOOKUP(B79,life_tbls,Alive!K$3,FALSE))</f>
        <v>0</v>
      </c>
      <c r="E79" s="126">
        <f>IF(C79&gt;119,0,VLOOKUP(INT(C79),life_tbls,Alive!K$4,FALSE)*(12-Alive!J$4))/12+IF(C79&gt;118,0,VLOOKUP(INT(C79)+1,life_tbls,Alive!K$4,FALSE))*Alive!J$4/12</f>
        <v>0</v>
      </c>
      <c r="F79" s="121">
        <f t="shared" si="32"/>
        <v>0</v>
      </c>
      <c r="G79" s="141">
        <f t="shared" si="33"/>
        <v>0</v>
      </c>
      <c r="H79" s="141">
        <f t="shared" si="34"/>
        <v>0</v>
      </c>
      <c r="I79" s="122">
        <f t="shared" si="35"/>
        <v>0</v>
      </c>
      <c r="J79" s="125">
        <f t="shared" ref="J79:J81" si="44">(IF($B$6,0,6)*INDEX($F79:$I79,1,$B$4)+IF($B$6,12,6)*INDEX($F80:$I80,1,$B$4))*J$5*MAX(0,MIN(1,$B79+1-J$4))*(1-$S79)</f>
        <v>0</v>
      </c>
      <c r="K79" s="126">
        <f t="shared" si="36"/>
        <v>0</v>
      </c>
      <c r="L79" s="127">
        <f t="shared" si="37"/>
        <v>0</v>
      </c>
      <c r="M79" s="125">
        <f t="shared" si="38"/>
        <v>0</v>
      </c>
      <c r="N79" s="126">
        <f t="shared" si="39"/>
        <v>0</v>
      </c>
      <c r="O79" s="127">
        <f t="shared" si="40"/>
        <v>0</v>
      </c>
      <c r="P79" s="125">
        <f t="shared" si="41"/>
        <v>0</v>
      </c>
      <c r="Q79" s="126">
        <f t="shared" si="42"/>
        <v>0</v>
      </c>
      <c r="R79" s="127">
        <f t="shared" si="43"/>
        <v>0</v>
      </c>
      <c r="S79" s="221">
        <f>IF(Tax!D$6,VLOOKUP(B79,tax_tbl,2,TRUE),0)</f>
        <v>0</v>
      </c>
    </row>
    <row r="80" spans="1:19" x14ac:dyDescent="0.35">
      <c r="A80" s="146">
        <f t="shared" si="29"/>
        <v>66</v>
      </c>
      <c r="B80" s="126">
        <f t="shared" si="30"/>
        <v>128</v>
      </c>
      <c r="C80" s="135">
        <f t="shared" si="31"/>
        <v>128</v>
      </c>
      <c r="D80" s="126">
        <f>IF(B80&gt;119,0,VLOOKUP(B80,life_tbls,Alive!K$3,FALSE))</f>
        <v>0</v>
      </c>
      <c r="E80" s="126">
        <f>IF(C80&gt;119,0,VLOOKUP(INT(C80),life_tbls,Alive!K$4,FALSE)*(12-Alive!J$4))/12+IF(C80&gt;118,0,VLOOKUP(INT(C80)+1,life_tbls,Alive!K$4,FALSE))*Alive!J$4/12</f>
        <v>0</v>
      </c>
      <c r="F80" s="121">
        <f t="shared" si="32"/>
        <v>0</v>
      </c>
      <c r="G80" s="141">
        <f t="shared" si="33"/>
        <v>0</v>
      </c>
      <c r="H80" s="141">
        <f t="shared" si="34"/>
        <v>0</v>
      </c>
      <c r="I80" s="122">
        <f t="shared" si="35"/>
        <v>0</v>
      </c>
      <c r="J80" s="125">
        <f t="shared" si="44"/>
        <v>0</v>
      </c>
      <c r="K80" s="126">
        <f t="shared" si="36"/>
        <v>0</v>
      </c>
      <c r="L80" s="127">
        <f t="shared" si="37"/>
        <v>0</v>
      </c>
      <c r="M80" s="125">
        <f t="shared" si="38"/>
        <v>0</v>
      </c>
      <c r="N80" s="126">
        <f t="shared" si="39"/>
        <v>0</v>
      </c>
      <c r="O80" s="127">
        <f t="shared" si="40"/>
        <v>0</v>
      </c>
      <c r="P80" s="125">
        <f t="shared" si="41"/>
        <v>0</v>
      </c>
      <c r="Q80" s="126">
        <f t="shared" si="42"/>
        <v>0</v>
      </c>
      <c r="R80" s="127">
        <f t="shared" si="43"/>
        <v>0</v>
      </c>
      <c r="S80" s="221">
        <f>IF(Tax!D$6,VLOOKUP(B80,tax_tbl,2,TRUE),0)</f>
        <v>0</v>
      </c>
    </row>
    <row r="81" spans="1:19" x14ac:dyDescent="0.35">
      <c r="A81" s="147">
        <f t="shared" si="29"/>
        <v>67</v>
      </c>
      <c r="B81" s="129">
        <f t="shared" si="30"/>
        <v>129</v>
      </c>
      <c r="C81" s="136">
        <f t="shared" si="31"/>
        <v>129</v>
      </c>
      <c r="D81" s="129">
        <f>IF(B81&gt;119,0,VLOOKUP(B81,life_tbls,Alive!K$3,FALSE))</f>
        <v>0</v>
      </c>
      <c r="E81" s="129">
        <f>IF(C81&gt;119,0,VLOOKUP(INT(C81),life_tbls,Alive!K$4,FALSE)*(12-Alive!J$4))/12+IF(C81&gt;118,0,VLOOKUP(INT(C81)+1,life_tbls,Alive!K$4,FALSE))*Alive!J$4/12</f>
        <v>0</v>
      </c>
      <c r="F81" s="123">
        <f t="shared" si="32"/>
        <v>0</v>
      </c>
      <c r="G81" s="142">
        <f t="shared" si="33"/>
        <v>0</v>
      </c>
      <c r="H81" s="142">
        <f t="shared" si="34"/>
        <v>0</v>
      </c>
      <c r="I81" s="124">
        <f t="shared" si="35"/>
        <v>0</v>
      </c>
      <c r="J81" s="128">
        <f t="shared" si="44"/>
        <v>0</v>
      </c>
      <c r="K81" s="129">
        <f t="shared" si="36"/>
        <v>0</v>
      </c>
      <c r="L81" s="130">
        <f t="shared" si="37"/>
        <v>0</v>
      </c>
      <c r="M81" s="128">
        <f t="shared" si="38"/>
        <v>0</v>
      </c>
      <c r="N81" s="129">
        <f t="shared" si="39"/>
        <v>0</v>
      </c>
      <c r="O81" s="130">
        <f t="shared" si="40"/>
        <v>0</v>
      </c>
      <c r="P81" s="128">
        <f t="shared" si="41"/>
        <v>0</v>
      </c>
      <c r="Q81" s="129">
        <f t="shared" si="42"/>
        <v>0</v>
      </c>
      <c r="R81" s="130">
        <f t="shared" si="43"/>
        <v>0</v>
      </c>
      <c r="S81" s="222">
        <f>IF(Tax!D$6,VLOOKUP(B81,tax_tbl,2,TRUE),0)</f>
        <v>0</v>
      </c>
    </row>
  </sheetData>
  <sheetProtection sheet="1" objects="1" scenarios="1" formatCells="0" formatColumns="0" formatRows="0"/>
  <conditionalFormatting sqref="F14:I81">
    <cfRule type="expression" dxfId="0" priority="5">
      <formula>COLUMN(F14)-COLUMN($F14)+1=$B$4</formula>
    </cfRule>
  </conditionalFormatting>
  <pageMargins left="0.7" right="0.7" top="0.75" bottom="0.75" header="0.3" footer="0.3"/>
  <pageSetup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465E80-836A-439B-921D-0DB79007F16A}">
  <dimension ref="A1:E102"/>
  <sheetViews>
    <sheetView workbookViewId="0">
      <pane ySplit="1" topLeftCell="A2" activePane="bottomLeft" state="frozen"/>
      <selection pane="bottomLeft"/>
    </sheetView>
  </sheetViews>
  <sheetFormatPr defaultRowHeight="14.5" x14ac:dyDescent="0.35"/>
  <cols>
    <col min="1" max="1" width="6.6328125" style="14" customWidth="1"/>
    <col min="2" max="2" width="8.7265625" style="14"/>
    <col min="3" max="3" width="12.1796875" style="14" customWidth="1"/>
  </cols>
  <sheetData>
    <row r="1" spans="1:5" ht="29" x14ac:dyDescent="0.35">
      <c r="A1" s="14" t="s">
        <v>9</v>
      </c>
      <c r="B1" s="208" t="s">
        <v>229</v>
      </c>
    </row>
    <row r="2" spans="1:5" x14ac:dyDescent="0.35">
      <c r="A2" s="14">
        <v>20</v>
      </c>
      <c r="B2" s="216">
        <v>0.35</v>
      </c>
      <c r="D2" t="s">
        <v>228</v>
      </c>
    </row>
    <row r="3" spans="1:5" x14ac:dyDescent="0.35">
      <c r="A3" s="14">
        <f>A2+1</f>
        <v>21</v>
      </c>
      <c r="B3" s="216">
        <f>B2</f>
        <v>0.35</v>
      </c>
      <c r="C3" s="14" t="str">
        <f>IF(B3&lt;&gt;B2,"&lt;-- Changed",IF(_xlfn.ISFORMULA(B3),"-","&lt;-- Constant"))</f>
        <v>-</v>
      </c>
      <c r="D3" t="s">
        <v>233</v>
      </c>
    </row>
    <row r="4" spans="1:5" x14ac:dyDescent="0.35">
      <c r="A4" s="14">
        <f t="shared" ref="A4:A67" si="0">A3+1</f>
        <v>22</v>
      </c>
      <c r="B4" s="216">
        <f t="shared" ref="B4:B67" si="1">B3</f>
        <v>0.35</v>
      </c>
      <c r="C4" s="14" t="str">
        <f t="shared" ref="C4:C67" si="2">IF(B4&lt;&gt;B3,"&lt;-- Changed",IF(_xlfn.ISFORMULA(B4),"-","&lt;-- Constant"))</f>
        <v>-</v>
      </c>
      <c r="D4" t="s">
        <v>234</v>
      </c>
    </row>
    <row r="5" spans="1:5" ht="15" thickBot="1" x14ac:dyDescent="0.4">
      <c r="A5" s="14">
        <f t="shared" si="0"/>
        <v>23</v>
      </c>
      <c r="B5" s="216">
        <f t="shared" si="1"/>
        <v>0.35</v>
      </c>
      <c r="C5" s="14" t="str">
        <f t="shared" si="2"/>
        <v>-</v>
      </c>
    </row>
    <row r="6" spans="1:5" ht="15" thickBot="1" x14ac:dyDescent="0.4">
      <c r="A6" s="14">
        <f t="shared" si="0"/>
        <v>24</v>
      </c>
      <c r="B6" s="216">
        <f t="shared" si="1"/>
        <v>0.35</v>
      </c>
      <c r="C6" s="14" t="str">
        <f t="shared" si="2"/>
        <v>-</v>
      </c>
      <c r="D6" s="217" t="b">
        <v>0</v>
      </c>
      <c r="E6" t="s">
        <v>227</v>
      </c>
    </row>
    <row r="7" spans="1:5" x14ac:dyDescent="0.35">
      <c r="A7" s="14">
        <f t="shared" si="0"/>
        <v>25</v>
      </c>
      <c r="B7" s="216">
        <f t="shared" si="1"/>
        <v>0.35</v>
      </c>
      <c r="C7" s="14" t="str">
        <f t="shared" si="2"/>
        <v>-</v>
      </c>
    </row>
    <row r="8" spans="1:5" x14ac:dyDescent="0.35">
      <c r="A8" s="14">
        <f t="shared" si="0"/>
        <v>26</v>
      </c>
      <c r="B8" s="216">
        <f t="shared" si="1"/>
        <v>0.35</v>
      </c>
      <c r="C8" s="14" t="str">
        <f t="shared" si="2"/>
        <v>-</v>
      </c>
    </row>
    <row r="9" spans="1:5" x14ac:dyDescent="0.35">
      <c r="A9" s="14">
        <f t="shared" si="0"/>
        <v>27</v>
      </c>
      <c r="B9" s="216">
        <f t="shared" si="1"/>
        <v>0.35</v>
      </c>
      <c r="C9" s="14" t="str">
        <f t="shared" si="2"/>
        <v>-</v>
      </c>
    </row>
    <row r="10" spans="1:5" x14ac:dyDescent="0.35">
      <c r="A10" s="14">
        <f t="shared" si="0"/>
        <v>28</v>
      </c>
      <c r="B10" s="216">
        <f t="shared" si="1"/>
        <v>0.35</v>
      </c>
      <c r="C10" s="14" t="str">
        <f t="shared" si="2"/>
        <v>-</v>
      </c>
    </row>
    <row r="11" spans="1:5" x14ac:dyDescent="0.35">
      <c r="A11" s="14">
        <f t="shared" si="0"/>
        <v>29</v>
      </c>
      <c r="B11" s="216">
        <f t="shared" si="1"/>
        <v>0.35</v>
      </c>
      <c r="C11" s="14" t="str">
        <f t="shared" si="2"/>
        <v>-</v>
      </c>
    </row>
    <row r="12" spans="1:5" x14ac:dyDescent="0.35">
      <c r="A12" s="14">
        <f t="shared" si="0"/>
        <v>30</v>
      </c>
      <c r="B12" s="216">
        <f t="shared" si="1"/>
        <v>0.35</v>
      </c>
      <c r="C12" s="14" t="str">
        <f t="shared" si="2"/>
        <v>-</v>
      </c>
    </row>
    <row r="13" spans="1:5" x14ac:dyDescent="0.35">
      <c r="A13" s="14">
        <f t="shared" si="0"/>
        <v>31</v>
      </c>
      <c r="B13" s="216">
        <f t="shared" si="1"/>
        <v>0.35</v>
      </c>
      <c r="C13" s="14" t="str">
        <f t="shared" si="2"/>
        <v>-</v>
      </c>
    </row>
    <row r="14" spans="1:5" x14ac:dyDescent="0.35">
      <c r="A14" s="14">
        <f t="shared" si="0"/>
        <v>32</v>
      </c>
      <c r="B14" s="216">
        <f t="shared" si="1"/>
        <v>0.35</v>
      </c>
      <c r="C14" s="14" t="str">
        <f t="shared" si="2"/>
        <v>-</v>
      </c>
    </row>
    <row r="15" spans="1:5" x14ac:dyDescent="0.35">
      <c r="A15" s="14">
        <f t="shared" si="0"/>
        <v>33</v>
      </c>
      <c r="B15" s="216">
        <f t="shared" si="1"/>
        <v>0.35</v>
      </c>
      <c r="C15" s="14" t="str">
        <f t="shared" si="2"/>
        <v>-</v>
      </c>
    </row>
    <row r="16" spans="1:5" x14ac:dyDescent="0.35">
      <c r="A16" s="14">
        <f t="shared" si="0"/>
        <v>34</v>
      </c>
      <c r="B16" s="216">
        <f t="shared" si="1"/>
        <v>0.35</v>
      </c>
      <c r="C16" s="14" t="str">
        <f t="shared" si="2"/>
        <v>-</v>
      </c>
    </row>
    <row r="17" spans="1:3" x14ac:dyDescent="0.35">
      <c r="A17" s="14">
        <f t="shared" si="0"/>
        <v>35</v>
      </c>
      <c r="B17" s="216">
        <f t="shared" si="1"/>
        <v>0.35</v>
      </c>
      <c r="C17" s="14" t="str">
        <f t="shared" si="2"/>
        <v>-</v>
      </c>
    </row>
    <row r="18" spans="1:3" x14ac:dyDescent="0.35">
      <c r="A18" s="14">
        <f t="shared" si="0"/>
        <v>36</v>
      </c>
      <c r="B18" s="216">
        <f t="shared" si="1"/>
        <v>0.35</v>
      </c>
      <c r="C18" s="14" t="str">
        <f t="shared" si="2"/>
        <v>-</v>
      </c>
    </row>
    <row r="19" spans="1:3" x14ac:dyDescent="0.35">
      <c r="A19" s="14">
        <f t="shared" si="0"/>
        <v>37</v>
      </c>
      <c r="B19" s="216">
        <f t="shared" si="1"/>
        <v>0.35</v>
      </c>
      <c r="C19" s="14" t="str">
        <f t="shared" si="2"/>
        <v>-</v>
      </c>
    </row>
    <row r="20" spans="1:3" x14ac:dyDescent="0.35">
      <c r="A20" s="14">
        <f t="shared" si="0"/>
        <v>38</v>
      </c>
      <c r="B20" s="216">
        <f t="shared" si="1"/>
        <v>0.35</v>
      </c>
      <c r="C20" s="14" t="str">
        <f t="shared" si="2"/>
        <v>-</v>
      </c>
    </row>
    <row r="21" spans="1:3" x14ac:dyDescent="0.35">
      <c r="A21" s="14">
        <f t="shared" si="0"/>
        <v>39</v>
      </c>
      <c r="B21" s="216">
        <f t="shared" si="1"/>
        <v>0.35</v>
      </c>
      <c r="C21" s="14" t="str">
        <f t="shared" si="2"/>
        <v>-</v>
      </c>
    </row>
    <row r="22" spans="1:3" x14ac:dyDescent="0.35">
      <c r="A22" s="14">
        <f t="shared" si="0"/>
        <v>40</v>
      </c>
      <c r="B22" s="216">
        <f t="shared" si="1"/>
        <v>0.35</v>
      </c>
      <c r="C22" s="14" t="str">
        <f t="shared" si="2"/>
        <v>-</v>
      </c>
    </row>
    <row r="23" spans="1:3" x14ac:dyDescent="0.35">
      <c r="A23" s="14">
        <f t="shared" si="0"/>
        <v>41</v>
      </c>
      <c r="B23" s="216">
        <f t="shared" si="1"/>
        <v>0.35</v>
      </c>
      <c r="C23" s="14" t="str">
        <f t="shared" si="2"/>
        <v>-</v>
      </c>
    </row>
    <row r="24" spans="1:3" x14ac:dyDescent="0.35">
      <c r="A24" s="14">
        <f t="shared" si="0"/>
        <v>42</v>
      </c>
      <c r="B24" s="216">
        <f t="shared" si="1"/>
        <v>0.35</v>
      </c>
      <c r="C24" s="14" t="str">
        <f t="shared" si="2"/>
        <v>-</v>
      </c>
    </row>
    <row r="25" spans="1:3" x14ac:dyDescent="0.35">
      <c r="A25" s="14">
        <f t="shared" si="0"/>
        <v>43</v>
      </c>
      <c r="B25" s="216">
        <f t="shared" si="1"/>
        <v>0.35</v>
      </c>
      <c r="C25" s="14" t="str">
        <f t="shared" si="2"/>
        <v>-</v>
      </c>
    </row>
    <row r="26" spans="1:3" x14ac:dyDescent="0.35">
      <c r="A26" s="14">
        <f t="shared" si="0"/>
        <v>44</v>
      </c>
      <c r="B26" s="216">
        <f t="shared" si="1"/>
        <v>0.35</v>
      </c>
      <c r="C26" s="14" t="str">
        <f t="shared" si="2"/>
        <v>-</v>
      </c>
    </row>
    <row r="27" spans="1:3" x14ac:dyDescent="0.35">
      <c r="A27" s="14">
        <f t="shared" si="0"/>
        <v>45</v>
      </c>
      <c r="B27" s="216">
        <f t="shared" si="1"/>
        <v>0.35</v>
      </c>
      <c r="C27" s="14" t="str">
        <f t="shared" si="2"/>
        <v>-</v>
      </c>
    </row>
    <row r="28" spans="1:3" x14ac:dyDescent="0.35">
      <c r="A28" s="14">
        <f t="shared" si="0"/>
        <v>46</v>
      </c>
      <c r="B28" s="216">
        <f t="shared" si="1"/>
        <v>0.35</v>
      </c>
      <c r="C28" s="14" t="str">
        <f t="shared" si="2"/>
        <v>-</v>
      </c>
    </row>
    <row r="29" spans="1:3" x14ac:dyDescent="0.35">
      <c r="A29" s="14">
        <f t="shared" si="0"/>
        <v>47</v>
      </c>
      <c r="B29" s="216">
        <f t="shared" si="1"/>
        <v>0.35</v>
      </c>
      <c r="C29" s="14" t="str">
        <f t="shared" si="2"/>
        <v>-</v>
      </c>
    </row>
    <row r="30" spans="1:3" x14ac:dyDescent="0.35">
      <c r="A30" s="14">
        <f t="shared" si="0"/>
        <v>48</v>
      </c>
      <c r="B30" s="216">
        <f t="shared" si="1"/>
        <v>0.35</v>
      </c>
      <c r="C30" s="14" t="str">
        <f t="shared" si="2"/>
        <v>-</v>
      </c>
    </row>
    <row r="31" spans="1:3" x14ac:dyDescent="0.35">
      <c r="A31" s="14">
        <f t="shared" si="0"/>
        <v>49</v>
      </c>
      <c r="B31" s="216">
        <f t="shared" si="1"/>
        <v>0.35</v>
      </c>
      <c r="C31" s="14" t="str">
        <f t="shared" si="2"/>
        <v>-</v>
      </c>
    </row>
    <row r="32" spans="1:3" x14ac:dyDescent="0.35">
      <c r="A32" s="14">
        <f t="shared" si="0"/>
        <v>50</v>
      </c>
      <c r="B32" s="216">
        <f t="shared" si="1"/>
        <v>0.35</v>
      </c>
      <c r="C32" s="14" t="str">
        <f t="shared" si="2"/>
        <v>-</v>
      </c>
    </row>
    <row r="33" spans="1:3" x14ac:dyDescent="0.35">
      <c r="A33" s="14">
        <f t="shared" si="0"/>
        <v>51</v>
      </c>
      <c r="B33" s="216">
        <f t="shared" si="1"/>
        <v>0.35</v>
      </c>
      <c r="C33" s="14" t="str">
        <f t="shared" si="2"/>
        <v>-</v>
      </c>
    </row>
    <row r="34" spans="1:3" x14ac:dyDescent="0.35">
      <c r="A34" s="14">
        <f t="shared" si="0"/>
        <v>52</v>
      </c>
      <c r="B34" s="216">
        <f t="shared" si="1"/>
        <v>0.35</v>
      </c>
      <c r="C34" s="14" t="str">
        <f t="shared" si="2"/>
        <v>-</v>
      </c>
    </row>
    <row r="35" spans="1:3" x14ac:dyDescent="0.35">
      <c r="A35" s="14">
        <f t="shared" si="0"/>
        <v>53</v>
      </c>
      <c r="B35" s="216">
        <f t="shared" si="1"/>
        <v>0.35</v>
      </c>
      <c r="C35" s="14" t="str">
        <f t="shared" si="2"/>
        <v>-</v>
      </c>
    </row>
    <row r="36" spans="1:3" x14ac:dyDescent="0.35">
      <c r="A36" s="14">
        <f t="shared" si="0"/>
        <v>54</v>
      </c>
      <c r="B36" s="216">
        <f t="shared" si="1"/>
        <v>0.35</v>
      </c>
      <c r="C36" s="14" t="str">
        <f t="shared" si="2"/>
        <v>-</v>
      </c>
    </row>
    <row r="37" spans="1:3" x14ac:dyDescent="0.35">
      <c r="A37" s="14">
        <f t="shared" si="0"/>
        <v>55</v>
      </c>
      <c r="B37" s="216">
        <v>0.22</v>
      </c>
      <c r="C37" s="14" t="str">
        <f t="shared" si="2"/>
        <v>&lt;-- Changed</v>
      </c>
    </row>
    <row r="38" spans="1:3" x14ac:dyDescent="0.35">
      <c r="A38" s="14">
        <f t="shared" si="0"/>
        <v>56</v>
      </c>
      <c r="B38" s="216">
        <f t="shared" si="1"/>
        <v>0.22</v>
      </c>
      <c r="C38" s="14" t="str">
        <f t="shared" si="2"/>
        <v>-</v>
      </c>
    </row>
    <row r="39" spans="1:3" x14ac:dyDescent="0.35">
      <c r="A39" s="14">
        <f t="shared" si="0"/>
        <v>57</v>
      </c>
      <c r="B39" s="216">
        <f t="shared" si="1"/>
        <v>0.22</v>
      </c>
      <c r="C39" s="14" t="str">
        <f t="shared" si="2"/>
        <v>-</v>
      </c>
    </row>
    <row r="40" spans="1:3" x14ac:dyDescent="0.35">
      <c r="A40" s="14">
        <f t="shared" si="0"/>
        <v>58</v>
      </c>
      <c r="B40" s="216">
        <f t="shared" si="1"/>
        <v>0.22</v>
      </c>
      <c r="C40" s="14" t="str">
        <f t="shared" si="2"/>
        <v>-</v>
      </c>
    </row>
    <row r="41" spans="1:3" x14ac:dyDescent="0.35">
      <c r="A41" s="14">
        <f t="shared" si="0"/>
        <v>59</v>
      </c>
      <c r="B41" s="216">
        <f t="shared" si="1"/>
        <v>0.22</v>
      </c>
      <c r="C41" s="14" t="str">
        <f t="shared" si="2"/>
        <v>-</v>
      </c>
    </row>
    <row r="42" spans="1:3" x14ac:dyDescent="0.35">
      <c r="A42" s="14">
        <f t="shared" si="0"/>
        <v>60</v>
      </c>
      <c r="B42" s="216">
        <f t="shared" si="1"/>
        <v>0.22</v>
      </c>
      <c r="C42" s="14" t="str">
        <f t="shared" si="2"/>
        <v>-</v>
      </c>
    </row>
    <row r="43" spans="1:3" x14ac:dyDescent="0.35">
      <c r="A43" s="14">
        <f t="shared" si="0"/>
        <v>61</v>
      </c>
      <c r="B43" s="216">
        <f t="shared" si="1"/>
        <v>0.22</v>
      </c>
      <c r="C43" s="14" t="str">
        <f t="shared" si="2"/>
        <v>-</v>
      </c>
    </row>
    <row r="44" spans="1:3" x14ac:dyDescent="0.35">
      <c r="A44" s="14">
        <f t="shared" si="0"/>
        <v>62</v>
      </c>
      <c r="B44" s="216">
        <f t="shared" si="1"/>
        <v>0.22</v>
      </c>
      <c r="C44" s="14" t="str">
        <f t="shared" si="2"/>
        <v>-</v>
      </c>
    </row>
    <row r="45" spans="1:3" x14ac:dyDescent="0.35">
      <c r="A45" s="14">
        <f t="shared" si="0"/>
        <v>63</v>
      </c>
      <c r="B45" s="216">
        <f t="shared" si="1"/>
        <v>0.22</v>
      </c>
      <c r="C45" s="14" t="str">
        <f t="shared" si="2"/>
        <v>-</v>
      </c>
    </row>
    <row r="46" spans="1:3" x14ac:dyDescent="0.35">
      <c r="A46" s="14">
        <f t="shared" si="0"/>
        <v>64</v>
      </c>
      <c r="B46" s="216">
        <f t="shared" si="1"/>
        <v>0.22</v>
      </c>
      <c r="C46" s="14" t="str">
        <f t="shared" si="2"/>
        <v>-</v>
      </c>
    </row>
    <row r="47" spans="1:3" x14ac:dyDescent="0.35">
      <c r="A47" s="14">
        <f t="shared" si="0"/>
        <v>65</v>
      </c>
      <c r="B47" s="216">
        <f t="shared" si="1"/>
        <v>0.22</v>
      </c>
      <c r="C47" s="14" t="str">
        <f t="shared" si="2"/>
        <v>-</v>
      </c>
    </row>
    <row r="48" spans="1:3" x14ac:dyDescent="0.35">
      <c r="A48" s="14">
        <f t="shared" si="0"/>
        <v>66</v>
      </c>
      <c r="B48" s="216">
        <f t="shared" si="1"/>
        <v>0.22</v>
      </c>
      <c r="C48" s="14" t="str">
        <f t="shared" si="2"/>
        <v>-</v>
      </c>
    </row>
    <row r="49" spans="1:3" x14ac:dyDescent="0.35">
      <c r="A49" s="14">
        <f t="shared" si="0"/>
        <v>67</v>
      </c>
      <c r="B49" s="216">
        <f t="shared" si="1"/>
        <v>0.22</v>
      </c>
      <c r="C49" s="14" t="str">
        <f t="shared" si="2"/>
        <v>-</v>
      </c>
    </row>
    <row r="50" spans="1:3" x14ac:dyDescent="0.35">
      <c r="A50" s="14">
        <f t="shared" si="0"/>
        <v>68</v>
      </c>
      <c r="B50" s="216">
        <f t="shared" si="1"/>
        <v>0.22</v>
      </c>
      <c r="C50" s="14" t="str">
        <f t="shared" si="2"/>
        <v>-</v>
      </c>
    </row>
    <row r="51" spans="1:3" x14ac:dyDescent="0.35">
      <c r="A51" s="14">
        <f t="shared" si="0"/>
        <v>69</v>
      </c>
      <c r="B51" s="216">
        <f t="shared" si="1"/>
        <v>0.22</v>
      </c>
      <c r="C51" s="14" t="str">
        <f t="shared" si="2"/>
        <v>-</v>
      </c>
    </row>
    <row r="52" spans="1:3" x14ac:dyDescent="0.35">
      <c r="A52" s="14">
        <f t="shared" si="0"/>
        <v>70</v>
      </c>
      <c r="B52" s="216">
        <f t="shared" si="1"/>
        <v>0.22</v>
      </c>
      <c r="C52" s="14" t="str">
        <f t="shared" si="2"/>
        <v>-</v>
      </c>
    </row>
    <row r="53" spans="1:3" x14ac:dyDescent="0.35">
      <c r="A53" s="14">
        <f t="shared" si="0"/>
        <v>71</v>
      </c>
      <c r="B53" s="216">
        <f t="shared" si="1"/>
        <v>0.22</v>
      </c>
      <c r="C53" s="14" t="str">
        <f t="shared" si="2"/>
        <v>-</v>
      </c>
    </row>
    <row r="54" spans="1:3" x14ac:dyDescent="0.35">
      <c r="A54" s="14">
        <f t="shared" si="0"/>
        <v>72</v>
      </c>
      <c r="B54" s="216">
        <f t="shared" si="1"/>
        <v>0.22</v>
      </c>
      <c r="C54" s="14" t="str">
        <f t="shared" si="2"/>
        <v>-</v>
      </c>
    </row>
    <row r="55" spans="1:3" x14ac:dyDescent="0.35">
      <c r="A55" s="14">
        <f t="shared" si="0"/>
        <v>73</v>
      </c>
      <c r="B55" s="216">
        <f t="shared" si="1"/>
        <v>0.22</v>
      </c>
      <c r="C55" s="14" t="str">
        <f t="shared" si="2"/>
        <v>-</v>
      </c>
    </row>
    <row r="56" spans="1:3" x14ac:dyDescent="0.35">
      <c r="A56" s="14">
        <f t="shared" si="0"/>
        <v>74</v>
      </c>
      <c r="B56" s="216">
        <f t="shared" si="1"/>
        <v>0.22</v>
      </c>
      <c r="C56" s="14" t="str">
        <f t="shared" si="2"/>
        <v>-</v>
      </c>
    </row>
    <row r="57" spans="1:3" x14ac:dyDescent="0.35">
      <c r="A57" s="14">
        <f t="shared" si="0"/>
        <v>75</v>
      </c>
      <c r="B57" s="216">
        <f t="shared" si="1"/>
        <v>0.22</v>
      </c>
      <c r="C57" s="14" t="str">
        <f t="shared" si="2"/>
        <v>-</v>
      </c>
    </row>
    <row r="58" spans="1:3" x14ac:dyDescent="0.35">
      <c r="A58" s="14">
        <f t="shared" si="0"/>
        <v>76</v>
      </c>
      <c r="B58" s="216">
        <f t="shared" si="1"/>
        <v>0.22</v>
      </c>
      <c r="C58" s="14" t="str">
        <f t="shared" si="2"/>
        <v>-</v>
      </c>
    </row>
    <row r="59" spans="1:3" x14ac:dyDescent="0.35">
      <c r="A59" s="14">
        <f t="shared" si="0"/>
        <v>77</v>
      </c>
      <c r="B59" s="216">
        <f t="shared" si="1"/>
        <v>0.22</v>
      </c>
      <c r="C59" s="14" t="str">
        <f t="shared" si="2"/>
        <v>-</v>
      </c>
    </row>
    <row r="60" spans="1:3" x14ac:dyDescent="0.35">
      <c r="A60" s="14">
        <f t="shared" si="0"/>
        <v>78</v>
      </c>
      <c r="B60" s="216">
        <f t="shared" si="1"/>
        <v>0.22</v>
      </c>
      <c r="C60" s="14" t="str">
        <f t="shared" si="2"/>
        <v>-</v>
      </c>
    </row>
    <row r="61" spans="1:3" x14ac:dyDescent="0.35">
      <c r="A61" s="14">
        <f t="shared" si="0"/>
        <v>79</v>
      </c>
      <c r="B61" s="216">
        <f t="shared" si="1"/>
        <v>0.22</v>
      </c>
      <c r="C61" s="14" t="str">
        <f t="shared" si="2"/>
        <v>-</v>
      </c>
    </row>
    <row r="62" spans="1:3" x14ac:dyDescent="0.35">
      <c r="A62" s="14">
        <f t="shared" si="0"/>
        <v>80</v>
      </c>
      <c r="B62" s="216">
        <f t="shared" si="1"/>
        <v>0.22</v>
      </c>
      <c r="C62" s="14" t="str">
        <f t="shared" si="2"/>
        <v>-</v>
      </c>
    </row>
    <row r="63" spans="1:3" x14ac:dyDescent="0.35">
      <c r="A63" s="14">
        <f t="shared" si="0"/>
        <v>81</v>
      </c>
      <c r="B63" s="216">
        <f t="shared" si="1"/>
        <v>0.22</v>
      </c>
      <c r="C63" s="14" t="str">
        <f t="shared" si="2"/>
        <v>-</v>
      </c>
    </row>
    <row r="64" spans="1:3" x14ac:dyDescent="0.35">
      <c r="A64" s="14">
        <f t="shared" si="0"/>
        <v>82</v>
      </c>
      <c r="B64" s="216">
        <f t="shared" si="1"/>
        <v>0.22</v>
      </c>
      <c r="C64" s="14" t="str">
        <f t="shared" si="2"/>
        <v>-</v>
      </c>
    </row>
    <row r="65" spans="1:3" x14ac:dyDescent="0.35">
      <c r="A65" s="14">
        <f t="shared" si="0"/>
        <v>83</v>
      </c>
      <c r="B65" s="216">
        <f t="shared" si="1"/>
        <v>0.22</v>
      </c>
      <c r="C65" s="14" t="str">
        <f t="shared" si="2"/>
        <v>-</v>
      </c>
    </row>
    <row r="66" spans="1:3" x14ac:dyDescent="0.35">
      <c r="A66" s="14">
        <f t="shared" si="0"/>
        <v>84</v>
      </c>
      <c r="B66" s="216">
        <f t="shared" si="1"/>
        <v>0.22</v>
      </c>
      <c r="C66" s="14" t="str">
        <f t="shared" si="2"/>
        <v>-</v>
      </c>
    </row>
    <row r="67" spans="1:3" x14ac:dyDescent="0.35">
      <c r="A67" s="14">
        <f t="shared" si="0"/>
        <v>85</v>
      </c>
      <c r="B67" s="216">
        <f t="shared" si="1"/>
        <v>0.22</v>
      </c>
      <c r="C67" s="14" t="str">
        <f t="shared" si="2"/>
        <v>-</v>
      </c>
    </row>
    <row r="68" spans="1:3" x14ac:dyDescent="0.35">
      <c r="A68" s="14">
        <f t="shared" ref="A68:A70" si="3">A67+1</f>
        <v>86</v>
      </c>
      <c r="B68" s="216">
        <f t="shared" ref="B68:B70" si="4">B67</f>
        <v>0.22</v>
      </c>
      <c r="C68" s="14" t="str">
        <f t="shared" ref="C68:C102" si="5">IF(B68&lt;&gt;B67,"&lt;-- Changed",IF(_xlfn.ISFORMULA(B68),"-","&lt;-- Constant"))</f>
        <v>-</v>
      </c>
    </row>
    <row r="69" spans="1:3" x14ac:dyDescent="0.35">
      <c r="A69" s="14">
        <f t="shared" si="3"/>
        <v>87</v>
      </c>
      <c r="B69" s="216">
        <f t="shared" si="4"/>
        <v>0.22</v>
      </c>
      <c r="C69" s="14" t="str">
        <f t="shared" si="5"/>
        <v>-</v>
      </c>
    </row>
    <row r="70" spans="1:3" x14ac:dyDescent="0.35">
      <c r="A70" s="14">
        <f t="shared" si="3"/>
        <v>88</v>
      </c>
      <c r="B70" s="216">
        <f t="shared" si="4"/>
        <v>0.22</v>
      </c>
      <c r="C70" s="14" t="str">
        <f t="shared" si="5"/>
        <v>-</v>
      </c>
    </row>
    <row r="71" spans="1:3" x14ac:dyDescent="0.35">
      <c r="A71" s="14">
        <f>A70+1</f>
        <v>89</v>
      </c>
      <c r="B71" s="216">
        <f>B70</f>
        <v>0.22</v>
      </c>
      <c r="C71" s="14" t="str">
        <f t="shared" si="5"/>
        <v>-</v>
      </c>
    </row>
    <row r="72" spans="1:3" x14ac:dyDescent="0.35">
      <c r="A72" s="14">
        <f t="shared" ref="A72:A86" si="6">A71+1</f>
        <v>90</v>
      </c>
      <c r="B72" s="216">
        <f t="shared" ref="B72:B86" si="7">B71</f>
        <v>0.22</v>
      </c>
      <c r="C72" s="14" t="str">
        <f t="shared" si="5"/>
        <v>-</v>
      </c>
    </row>
    <row r="73" spans="1:3" x14ac:dyDescent="0.35">
      <c r="A73" s="14">
        <f t="shared" si="6"/>
        <v>91</v>
      </c>
      <c r="B73" s="216">
        <f t="shared" si="7"/>
        <v>0.22</v>
      </c>
      <c r="C73" s="14" t="str">
        <f t="shared" si="5"/>
        <v>-</v>
      </c>
    </row>
    <row r="74" spans="1:3" x14ac:dyDescent="0.35">
      <c r="A74" s="14">
        <f t="shared" si="6"/>
        <v>92</v>
      </c>
      <c r="B74" s="216">
        <f t="shared" si="7"/>
        <v>0.22</v>
      </c>
      <c r="C74" s="14" t="str">
        <f t="shared" si="5"/>
        <v>-</v>
      </c>
    </row>
    <row r="75" spans="1:3" x14ac:dyDescent="0.35">
      <c r="A75" s="14">
        <f t="shared" si="6"/>
        <v>93</v>
      </c>
      <c r="B75" s="216">
        <f t="shared" si="7"/>
        <v>0.22</v>
      </c>
      <c r="C75" s="14" t="str">
        <f t="shared" si="5"/>
        <v>-</v>
      </c>
    </row>
    <row r="76" spans="1:3" x14ac:dyDescent="0.35">
      <c r="A76" s="14">
        <f t="shared" si="6"/>
        <v>94</v>
      </c>
      <c r="B76" s="216">
        <f t="shared" si="7"/>
        <v>0.22</v>
      </c>
      <c r="C76" s="14" t="str">
        <f t="shared" si="5"/>
        <v>-</v>
      </c>
    </row>
    <row r="77" spans="1:3" x14ac:dyDescent="0.35">
      <c r="A77" s="14">
        <f t="shared" si="6"/>
        <v>95</v>
      </c>
      <c r="B77" s="216">
        <f t="shared" si="7"/>
        <v>0.22</v>
      </c>
      <c r="C77" s="14" t="str">
        <f t="shared" si="5"/>
        <v>-</v>
      </c>
    </row>
    <row r="78" spans="1:3" x14ac:dyDescent="0.35">
      <c r="A78" s="14">
        <f t="shared" si="6"/>
        <v>96</v>
      </c>
      <c r="B78" s="216">
        <f t="shared" si="7"/>
        <v>0.22</v>
      </c>
      <c r="C78" s="14" t="str">
        <f t="shared" si="5"/>
        <v>-</v>
      </c>
    </row>
    <row r="79" spans="1:3" x14ac:dyDescent="0.35">
      <c r="A79" s="14">
        <f t="shared" si="6"/>
        <v>97</v>
      </c>
      <c r="B79" s="216">
        <f t="shared" si="7"/>
        <v>0.22</v>
      </c>
      <c r="C79" s="14" t="str">
        <f t="shared" si="5"/>
        <v>-</v>
      </c>
    </row>
    <row r="80" spans="1:3" x14ac:dyDescent="0.35">
      <c r="A80" s="14">
        <f t="shared" si="6"/>
        <v>98</v>
      </c>
      <c r="B80" s="216">
        <f t="shared" si="7"/>
        <v>0.22</v>
      </c>
      <c r="C80" s="14" t="str">
        <f t="shared" si="5"/>
        <v>-</v>
      </c>
    </row>
    <row r="81" spans="1:3" x14ac:dyDescent="0.35">
      <c r="A81" s="14">
        <f t="shared" si="6"/>
        <v>99</v>
      </c>
      <c r="B81" s="216">
        <f t="shared" si="7"/>
        <v>0.22</v>
      </c>
      <c r="C81" s="14" t="str">
        <f t="shared" si="5"/>
        <v>-</v>
      </c>
    </row>
    <row r="82" spans="1:3" x14ac:dyDescent="0.35">
      <c r="A82" s="14">
        <f t="shared" si="6"/>
        <v>100</v>
      </c>
      <c r="B82" s="216">
        <f t="shared" si="7"/>
        <v>0.22</v>
      </c>
      <c r="C82" s="14" t="str">
        <f t="shared" si="5"/>
        <v>-</v>
      </c>
    </row>
    <row r="83" spans="1:3" x14ac:dyDescent="0.35">
      <c r="A83" s="14">
        <f t="shared" si="6"/>
        <v>101</v>
      </c>
      <c r="B83" s="216">
        <f t="shared" si="7"/>
        <v>0.22</v>
      </c>
      <c r="C83" s="14" t="str">
        <f t="shared" si="5"/>
        <v>-</v>
      </c>
    </row>
    <row r="84" spans="1:3" x14ac:dyDescent="0.35">
      <c r="A84" s="14">
        <f t="shared" si="6"/>
        <v>102</v>
      </c>
      <c r="B84" s="216">
        <f t="shared" si="7"/>
        <v>0.22</v>
      </c>
      <c r="C84" s="14" t="str">
        <f t="shared" si="5"/>
        <v>-</v>
      </c>
    </row>
    <row r="85" spans="1:3" x14ac:dyDescent="0.35">
      <c r="A85" s="14">
        <f t="shared" si="6"/>
        <v>103</v>
      </c>
      <c r="B85" s="216">
        <f t="shared" si="7"/>
        <v>0.22</v>
      </c>
      <c r="C85" s="14" t="str">
        <f t="shared" si="5"/>
        <v>-</v>
      </c>
    </row>
    <row r="86" spans="1:3" x14ac:dyDescent="0.35">
      <c r="A86" s="14">
        <f t="shared" si="6"/>
        <v>104</v>
      </c>
      <c r="B86" s="216">
        <f t="shared" si="7"/>
        <v>0.22</v>
      </c>
      <c r="C86" s="14" t="str">
        <f t="shared" si="5"/>
        <v>-</v>
      </c>
    </row>
    <row r="87" spans="1:3" x14ac:dyDescent="0.35">
      <c r="A87" s="14">
        <f>A86+1</f>
        <v>105</v>
      </c>
      <c r="B87" s="216">
        <f>B86</f>
        <v>0.22</v>
      </c>
      <c r="C87" s="14" t="str">
        <f t="shared" si="5"/>
        <v>-</v>
      </c>
    </row>
    <row r="88" spans="1:3" x14ac:dyDescent="0.35">
      <c r="A88" s="14">
        <f t="shared" ref="A88:A92" si="8">A87+1</f>
        <v>106</v>
      </c>
      <c r="B88" s="216">
        <f t="shared" ref="B88:B92" si="9">B87</f>
        <v>0.22</v>
      </c>
      <c r="C88" s="14" t="str">
        <f t="shared" si="5"/>
        <v>-</v>
      </c>
    </row>
    <row r="89" spans="1:3" x14ac:dyDescent="0.35">
      <c r="A89" s="14">
        <f t="shared" si="8"/>
        <v>107</v>
      </c>
      <c r="B89" s="216">
        <f t="shared" si="9"/>
        <v>0.22</v>
      </c>
      <c r="C89" s="14" t="str">
        <f t="shared" si="5"/>
        <v>-</v>
      </c>
    </row>
    <row r="90" spans="1:3" x14ac:dyDescent="0.35">
      <c r="A90" s="14">
        <f t="shared" si="8"/>
        <v>108</v>
      </c>
      <c r="B90" s="216">
        <f t="shared" si="9"/>
        <v>0.22</v>
      </c>
      <c r="C90" s="14" t="str">
        <f t="shared" si="5"/>
        <v>-</v>
      </c>
    </row>
    <row r="91" spans="1:3" x14ac:dyDescent="0.35">
      <c r="A91" s="14">
        <f t="shared" si="8"/>
        <v>109</v>
      </c>
      <c r="B91" s="216">
        <f t="shared" si="9"/>
        <v>0.22</v>
      </c>
      <c r="C91" s="14" t="str">
        <f t="shared" si="5"/>
        <v>-</v>
      </c>
    </row>
    <row r="92" spans="1:3" x14ac:dyDescent="0.35">
      <c r="A92" s="14">
        <f t="shared" si="8"/>
        <v>110</v>
      </c>
      <c r="B92" s="216">
        <f t="shared" si="9"/>
        <v>0.22</v>
      </c>
      <c r="C92" s="14" t="str">
        <f t="shared" si="5"/>
        <v>-</v>
      </c>
    </row>
    <row r="93" spans="1:3" x14ac:dyDescent="0.35">
      <c r="A93" s="14">
        <f t="shared" ref="A93:A102" si="10">A92+1</f>
        <v>111</v>
      </c>
      <c r="B93" s="216">
        <f t="shared" ref="B93:B102" si="11">B92</f>
        <v>0.22</v>
      </c>
      <c r="C93" s="14" t="str">
        <f t="shared" si="5"/>
        <v>-</v>
      </c>
    </row>
    <row r="94" spans="1:3" x14ac:dyDescent="0.35">
      <c r="A94" s="14">
        <f t="shared" si="10"/>
        <v>112</v>
      </c>
      <c r="B94" s="216">
        <f t="shared" si="11"/>
        <v>0.22</v>
      </c>
      <c r="C94" s="14" t="str">
        <f t="shared" si="5"/>
        <v>-</v>
      </c>
    </row>
    <row r="95" spans="1:3" x14ac:dyDescent="0.35">
      <c r="A95" s="14">
        <f t="shared" si="10"/>
        <v>113</v>
      </c>
      <c r="B95" s="216">
        <f t="shared" si="11"/>
        <v>0.22</v>
      </c>
      <c r="C95" s="14" t="str">
        <f t="shared" si="5"/>
        <v>-</v>
      </c>
    </row>
    <row r="96" spans="1:3" x14ac:dyDescent="0.35">
      <c r="A96" s="14">
        <f t="shared" si="10"/>
        <v>114</v>
      </c>
      <c r="B96" s="216">
        <f t="shared" si="11"/>
        <v>0.22</v>
      </c>
      <c r="C96" s="14" t="str">
        <f t="shared" si="5"/>
        <v>-</v>
      </c>
    </row>
    <row r="97" spans="1:3" x14ac:dyDescent="0.35">
      <c r="A97" s="14">
        <f t="shared" si="10"/>
        <v>115</v>
      </c>
      <c r="B97" s="216">
        <f t="shared" si="11"/>
        <v>0.22</v>
      </c>
      <c r="C97" s="14" t="str">
        <f t="shared" si="5"/>
        <v>-</v>
      </c>
    </row>
    <row r="98" spans="1:3" x14ac:dyDescent="0.35">
      <c r="A98" s="14">
        <f t="shared" si="10"/>
        <v>116</v>
      </c>
      <c r="B98" s="216">
        <f t="shared" si="11"/>
        <v>0.22</v>
      </c>
      <c r="C98" s="14" t="str">
        <f t="shared" si="5"/>
        <v>-</v>
      </c>
    </row>
    <row r="99" spans="1:3" x14ac:dyDescent="0.35">
      <c r="A99" s="14">
        <f t="shared" si="10"/>
        <v>117</v>
      </c>
      <c r="B99" s="216">
        <f t="shared" si="11"/>
        <v>0.22</v>
      </c>
      <c r="C99" s="14" t="str">
        <f t="shared" si="5"/>
        <v>-</v>
      </c>
    </row>
    <row r="100" spans="1:3" x14ac:dyDescent="0.35">
      <c r="A100" s="14">
        <f t="shared" si="10"/>
        <v>118</v>
      </c>
      <c r="B100" s="216">
        <f t="shared" si="11"/>
        <v>0.22</v>
      </c>
      <c r="C100" s="14" t="str">
        <f t="shared" si="5"/>
        <v>-</v>
      </c>
    </row>
    <row r="101" spans="1:3" x14ac:dyDescent="0.35">
      <c r="A101" s="14">
        <f t="shared" si="10"/>
        <v>119</v>
      </c>
      <c r="B101" s="216">
        <f t="shared" si="11"/>
        <v>0.22</v>
      </c>
      <c r="C101" s="14" t="str">
        <f t="shared" si="5"/>
        <v>-</v>
      </c>
    </row>
    <row r="102" spans="1:3" x14ac:dyDescent="0.35">
      <c r="A102" s="14">
        <f t="shared" si="10"/>
        <v>120</v>
      </c>
      <c r="B102" s="216">
        <f t="shared" si="11"/>
        <v>0.22</v>
      </c>
      <c r="C102" s="14" t="str">
        <f t="shared" si="5"/>
        <v>-</v>
      </c>
    </row>
  </sheetData>
  <sheetProtection sheet="1" objects="1" scenarios="1" formatCells="0" formatColumns="0" formatRows="0"/>
  <pageMargins left="0.7" right="0.7" top="0.75" bottom="0.75" header="0.3" footer="0.3"/>
  <pageSetup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I127"/>
  <sheetViews>
    <sheetView zoomScale="90" zoomScaleNormal="90" workbookViewId="0">
      <pane xSplit="1" ySplit="7" topLeftCell="B60" activePane="bottomRight" state="frozen"/>
      <selection pane="topRight" activeCell="B1" sqref="B1"/>
      <selection pane="bottomLeft" activeCell="A6" sqref="A6"/>
      <selection pane="bottomRight"/>
    </sheetView>
  </sheetViews>
  <sheetFormatPr defaultColWidth="8.81640625" defaultRowHeight="14.5" x14ac:dyDescent="0.35"/>
  <cols>
    <col min="1" max="1" width="11.1796875" style="12" bestFit="1" customWidth="1"/>
    <col min="2" max="3" width="9" style="11" bestFit="1" customWidth="1"/>
    <col min="4" max="5" width="9" style="11" customWidth="1"/>
    <col min="6" max="15" width="9" style="11" bestFit="1" customWidth="1"/>
    <col min="16" max="21" width="9" style="11" customWidth="1"/>
    <col min="22" max="23" width="9" style="87" customWidth="1"/>
  </cols>
  <sheetData>
    <row r="1" spans="1:35" x14ac:dyDescent="0.35">
      <c r="B1" s="167" t="s">
        <v>10</v>
      </c>
      <c r="C1" s="167" t="s">
        <v>105</v>
      </c>
      <c r="D1" s="167" t="s">
        <v>120</v>
      </c>
      <c r="E1" s="167" t="s">
        <v>124</v>
      </c>
      <c r="F1" s="167" t="s">
        <v>214</v>
      </c>
      <c r="G1" s="167" t="s">
        <v>225</v>
      </c>
      <c r="H1" s="167" t="s">
        <v>250</v>
      </c>
      <c r="I1" s="167" t="s">
        <v>261</v>
      </c>
      <c r="J1" s="167" t="s">
        <v>11</v>
      </c>
      <c r="K1" s="167" t="s">
        <v>12</v>
      </c>
      <c r="L1" s="167" t="s">
        <v>13</v>
      </c>
      <c r="M1" s="167" t="s">
        <v>14</v>
      </c>
      <c r="N1" s="167" t="s">
        <v>15</v>
      </c>
      <c r="O1" s="167" t="s">
        <v>95</v>
      </c>
      <c r="P1" s="167" t="s">
        <v>96</v>
      </c>
      <c r="Q1" s="167" t="s">
        <v>97</v>
      </c>
      <c r="R1" s="167" t="s">
        <v>91</v>
      </c>
      <c r="V1" s="11"/>
      <c r="W1" s="11"/>
      <c r="X1" s="11"/>
      <c r="Y1" s="11"/>
      <c r="Z1" s="11"/>
      <c r="AA1" s="11"/>
      <c r="AB1" s="11"/>
      <c r="AC1" s="11"/>
      <c r="AD1" s="87"/>
      <c r="AE1" s="87"/>
    </row>
    <row r="2" spans="1:35" x14ac:dyDescent="0.35">
      <c r="A2" s="7" t="s">
        <v>1</v>
      </c>
      <c r="B2" s="93">
        <v>2</v>
      </c>
      <c r="C2" s="93">
        <f>B2+2</f>
        <v>4</v>
      </c>
      <c r="D2" s="93">
        <f t="shared" ref="D2:E2" si="0">C2+2</f>
        <v>6</v>
      </c>
      <c r="E2" s="93">
        <f t="shared" si="0"/>
        <v>8</v>
      </c>
      <c r="F2" s="93">
        <f t="shared" ref="F2:F3" si="1">E2+2</f>
        <v>10</v>
      </c>
      <c r="G2" s="93">
        <f t="shared" ref="G2:H3" si="2">F2+2</f>
        <v>12</v>
      </c>
      <c r="H2" s="93">
        <f t="shared" si="2"/>
        <v>14</v>
      </c>
      <c r="I2" s="93">
        <f t="shared" ref="I2:I3" si="3">H2+2</f>
        <v>16</v>
      </c>
      <c r="J2" s="93">
        <f t="shared" ref="J2:J3" si="4">I2+2</f>
        <v>18</v>
      </c>
      <c r="K2" s="93">
        <f t="shared" ref="K2:K3" si="5">J2+2</f>
        <v>20</v>
      </c>
      <c r="L2" s="93">
        <f t="shared" ref="L2:L3" si="6">K2+2</f>
        <v>22</v>
      </c>
      <c r="M2" s="93">
        <f t="shared" ref="M2:M3" si="7">L2+2</f>
        <v>24</v>
      </c>
      <c r="N2" s="93">
        <f t="shared" ref="N2:N3" si="8">M2+2</f>
        <v>26</v>
      </c>
      <c r="O2" s="93">
        <f t="shared" ref="O2:O3" si="9">N2+2</f>
        <v>28</v>
      </c>
      <c r="P2" s="93">
        <f t="shared" ref="P2:P3" si="10">O2+2</f>
        <v>30</v>
      </c>
      <c r="Q2" s="93">
        <f t="shared" ref="Q2:Q3" si="11">P2+2</f>
        <v>32</v>
      </c>
      <c r="R2" s="93">
        <f t="shared" ref="R2:R3" si="12">Q2+2</f>
        <v>34</v>
      </c>
      <c r="V2" s="11"/>
      <c r="W2" s="11"/>
      <c r="X2" s="11"/>
      <c r="Y2" s="11"/>
      <c r="Z2" s="11"/>
      <c r="AA2" s="11"/>
      <c r="AB2" s="11"/>
      <c r="AC2" s="11"/>
      <c r="AD2" s="87"/>
      <c r="AE2" s="87"/>
    </row>
    <row r="3" spans="1:35" x14ac:dyDescent="0.35">
      <c r="A3" s="94" t="s">
        <v>2</v>
      </c>
      <c r="B3" s="95">
        <v>3</v>
      </c>
      <c r="C3" s="95">
        <f>B3+2</f>
        <v>5</v>
      </c>
      <c r="D3" s="95">
        <f t="shared" ref="D3:E3" si="13">C3+2</f>
        <v>7</v>
      </c>
      <c r="E3" s="95">
        <f t="shared" si="13"/>
        <v>9</v>
      </c>
      <c r="F3" s="95">
        <f t="shared" si="1"/>
        <v>11</v>
      </c>
      <c r="G3" s="95">
        <f t="shared" si="2"/>
        <v>13</v>
      </c>
      <c r="H3" s="95">
        <f t="shared" si="2"/>
        <v>15</v>
      </c>
      <c r="I3" s="95">
        <f t="shared" si="3"/>
        <v>17</v>
      </c>
      <c r="J3" s="95">
        <f t="shared" si="4"/>
        <v>19</v>
      </c>
      <c r="K3" s="95">
        <f t="shared" si="5"/>
        <v>21</v>
      </c>
      <c r="L3" s="95">
        <f t="shared" si="6"/>
        <v>23</v>
      </c>
      <c r="M3" s="95">
        <f t="shared" si="7"/>
        <v>25</v>
      </c>
      <c r="N3" s="95">
        <f t="shared" si="8"/>
        <v>27</v>
      </c>
      <c r="O3" s="95">
        <f t="shared" si="9"/>
        <v>29</v>
      </c>
      <c r="P3" s="95">
        <f t="shared" si="10"/>
        <v>31</v>
      </c>
      <c r="Q3" s="95">
        <f t="shared" si="11"/>
        <v>33</v>
      </c>
      <c r="R3" s="95">
        <f t="shared" si="12"/>
        <v>35</v>
      </c>
      <c r="V3" s="11"/>
      <c r="W3" s="11"/>
      <c r="X3" s="11"/>
      <c r="Y3" s="11"/>
      <c r="Z3" s="11"/>
      <c r="AA3" s="11"/>
      <c r="AB3" s="11"/>
      <c r="AC3" s="11"/>
      <c r="AD3" s="87"/>
      <c r="AE3" s="87"/>
    </row>
    <row r="4" spans="1:35" x14ac:dyDescent="0.35">
      <c r="A4"/>
      <c r="B4"/>
      <c r="C4"/>
      <c r="D4"/>
      <c r="E4"/>
    </row>
    <row r="5" spans="1:35" s="14" customFormat="1" x14ac:dyDescent="0.35">
      <c r="B5" s="15">
        <v>2</v>
      </c>
      <c r="C5" s="15">
        <f>B5+1</f>
        <v>3</v>
      </c>
      <c r="D5" s="15">
        <f t="shared" ref="D5:AI5" si="14">C5+1</f>
        <v>4</v>
      </c>
      <c r="E5" s="15">
        <f t="shared" si="14"/>
        <v>5</v>
      </c>
      <c r="F5" s="15">
        <f t="shared" si="14"/>
        <v>6</v>
      </c>
      <c r="G5" s="15">
        <f t="shared" si="14"/>
        <v>7</v>
      </c>
      <c r="H5" s="15">
        <f t="shared" si="14"/>
        <v>8</v>
      </c>
      <c r="I5" s="15">
        <f t="shared" si="14"/>
        <v>9</v>
      </c>
      <c r="J5" s="15">
        <f t="shared" si="14"/>
        <v>10</v>
      </c>
      <c r="K5" s="15">
        <f t="shared" si="14"/>
        <v>11</v>
      </c>
      <c r="L5" s="15">
        <f t="shared" si="14"/>
        <v>12</v>
      </c>
      <c r="M5" s="15">
        <f t="shared" si="14"/>
        <v>13</v>
      </c>
      <c r="N5" s="15">
        <f t="shared" si="14"/>
        <v>14</v>
      </c>
      <c r="O5" s="15">
        <f t="shared" si="14"/>
        <v>15</v>
      </c>
      <c r="P5" s="15">
        <f t="shared" si="14"/>
        <v>16</v>
      </c>
      <c r="Q5" s="15">
        <f t="shared" si="14"/>
        <v>17</v>
      </c>
      <c r="R5" s="15">
        <f t="shared" si="14"/>
        <v>18</v>
      </c>
      <c r="S5" s="15">
        <f t="shared" si="14"/>
        <v>19</v>
      </c>
      <c r="T5" s="15">
        <f t="shared" si="14"/>
        <v>20</v>
      </c>
      <c r="U5" s="15">
        <f t="shared" si="14"/>
        <v>21</v>
      </c>
      <c r="V5" s="15">
        <f t="shared" si="14"/>
        <v>22</v>
      </c>
      <c r="W5" s="15">
        <f t="shared" si="14"/>
        <v>23</v>
      </c>
      <c r="X5" s="15">
        <f t="shared" si="14"/>
        <v>24</v>
      </c>
      <c r="Y5" s="15">
        <f t="shared" si="14"/>
        <v>25</v>
      </c>
      <c r="Z5" s="15">
        <f t="shared" si="14"/>
        <v>26</v>
      </c>
      <c r="AA5" s="15">
        <f t="shared" si="14"/>
        <v>27</v>
      </c>
      <c r="AB5" s="15">
        <f t="shared" si="14"/>
        <v>28</v>
      </c>
      <c r="AC5" s="15">
        <f t="shared" si="14"/>
        <v>29</v>
      </c>
      <c r="AD5" s="15">
        <f t="shared" si="14"/>
        <v>30</v>
      </c>
      <c r="AE5" s="15">
        <f t="shared" si="14"/>
        <v>31</v>
      </c>
      <c r="AF5" s="91">
        <f t="shared" si="14"/>
        <v>32</v>
      </c>
      <c r="AG5" s="15">
        <f t="shared" si="14"/>
        <v>33</v>
      </c>
      <c r="AH5" s="15">
        <f t="shared" si="14"/>
        <v>34</v>
      </c>
      <c r="AI5" s="15">
        <f t="shared" si="14"/>
        <v>35</v>
      </c>
    </row>
    <row r="6" spans="1:35" x14ac:dyDescent="0.35">
      <c r="B6" s="5" t="s">
        <v>8</v>
      </c>
      <c r="C6" s="6"/>
      <c r="D6" s="5" t="s">
        <v>104</v>
      </c>
      <c r="E6" s="6"/>
      <c r="F6" s="5" t="s">
        <v>119</v>
      </c>
      <c r="G6" s="6"/>
      <c r="H6" s="5" t="s">
        <v>123</v>
      </c>
      <c r="I6" s="6"/>
      <c r="J6" s="5" t="s">
        <v>213</v>
      </c>
      <c r="K6" s="6"/>
      <c r="L6" s="5" t="s">
        <v>224</v>
      </c>
      <c r="M6" s="6"/>
      <c r="N6" s="5" t="s">
        <v>224</v>
      </c>
      <c r="O6" s="6"/>
      <c r="P6" s="225" t="s">
        <v>260</v>
      </c>
      <c r="Q6" s="224"/>
      <c r="R6" s="5" t="s">
        <v>3</v>
      </c>
      <c r="S6" s="6"/>
      <c r="T6" s="5" t="s">
        <v>4</v>
      </c>
      <c r="U6" s="6"/>
      <c r="V6" s="5" t="s">
        <v>5</v>
      </c>
      <c r="W6" s="6"/>
      <c r="X6" s="5" t="s">
        <v>6</v>
      </c>
      <c r="Y6" s="6"/>
      <c r="Z6" s="5" t="s">
        <v>7</v>
      </c>
      <c r="AA6" s="6"/>
      <c r="AB6" s="5" t="s">
        <v>98</v>
      </c>
      <c r="AC6" s="6"/>
      <c r="AD6" s="5" t="s">
        <v>99</v>
      </c>
      <c r="AE6" s="6"/>
      <c r="AF6" s="92" t="s">
        <v>100</v>
      </c>
      <c r="AG6" s="6"/>
      <c r="AH6" s="5" t="s">
        <v>90</v>
      </c>
      <c r="AI6" s="6"/>
    </row>
    <row r="7" spans="1:35" s="3" customFormat="1" x14ac:dyDescent="0.35">
      <c r="A7" s="13" t="s">
        <v>9</v>
      </c>
      <c r="B7" s="7" t="s">
        <v>1</v>
      </c>
      <c r="C7" s="8" t="s">
        <v>2</v>
      </c>
      <c r="D7" s="7" t="s">
        <v>1</v>
      </c>
      <c r="E7" s="104" t="s">
        <v>2</v>
      </c>
      <c r="F7" s="7" t="s">
        <v>1</v>
      </c>
      <c r="G7" s="8" t="s">
        <v>2</v>
      </c>
      <c r="H7" s="88" t="s">
        <v>1</v>
      </c>
      <c r="I7" s="88" t="s">
        <v>2</v>
      </c>
      <c r="J7" s="7" t="s">
        <v>1</v>
      </c>
      <c r="K7" s="8" t="s">
        <v>2</v>
      </c>
      <c r="L7" s="9" t="s">
        <v>1</v>
      </c>
      <c r="M7" s="10" t="s">
        <v>2</v>
      </c>
      <c r="N7" s="9" t="s">
        <v>1</v>
      </c>
      <c r="O7" s="10" t="s">
        <v>2</v>
      </c>
      <c r="P7" s="9" t="s">
        <v>1</v>
      </c>
      <c r="Q7" s="10" t="s">
        <v>2</v>
      </c>
      <c r="R7" s="9" t="s">
        <v>1</v>
      </c>
      <c r="S7" s="10" t="s">
        <v>2</v>
      </c>
      <c r="T7" s="9" t="s">
        <v>1</v>
      </c>
      <c r="U7" s="10" t="s">
        <v>2</v>
      </c>
      <c r="V7" s="9" t="s">
        <v>1</v>
      </c>
      <c r="W7" s="10" t="s">
        <v>2</v>
      </c>
      <c r="X7" s="9" t="s">
        <v>1</v>
      </c>
      <c r="Y7" s="10" t="s">
        <v>2</v>
      </c>
      <c r="Z7" s="9" t="s">
        <v>1</v>
      </c>
      <c r="AA7" s="10" t="s">
        <v>2</v>
      </c>
      <c r="AB7" s="9" t="s">
        <v>1</v>
      </c>
      <c r="AC7" s="10" t="s">
        <v>2</v>
      </c>
      <c r="AD7" s="9" t="s">
        <v>1</v>
      </c>
      <c r="AE7" s="10" t="s">
        <v>2</v>
      </c>
      <c r="AF7" s="88" t="s">
        <v>1</v>
      </c>
      <c r="AG7" s="10" t="s">
        <v>2</v>
      </c>
      <c r="AH7" s="9" t="s">
        <v>1</v>
      </c>
      <c r="AI7" s="10" t="s">
        <v>2</v>
      </c>
    </row>
    <row r="8" spans="1:35" x14ac:dyDescent="0.35">
      <c r="A8" s="69">
        <v>0</v>
      </c>
      <c r="B8" s="70">
        <v>100000</v>
      </c>
      <c r="C8" s="71">
        <v>100000</v>
      </c>
      <c r="D8" s="89">
        <v>100000</v>
      </c>
      <c r="E8" s="89">
        <v>100000</v>
      </c>
      <c r="F8" s="70">
        <v>100000</v>
      </c>
      <c r="G8" s="71">
        <v>100000</v>
      </c>
      <c r="H8" s="89">
        <v>100000</v>
      </c>
      <c r="I8" s="89">
        <v>100000</v>
      </c>
      <c r="J8" s="70">
        <v>100000</v>
      </c>
      <c r="K8" s="71">
        <v>100000</v>
      </c>
      <c r="L8" s="70">
        <v>100000</v>
      </c>
      <c r="M8" s="71">
        <v>100000</v>
      </c>
      <c r="N8" s="89">
        <v>100000</v>
      </c>
      <c r="O8" s="89">
        <v>100000</v>
      </c>
      <c r="P8" s="89">
        <v>100000</v>
      </c>
      <c r="Q8" s="89">
        <v>100000</v>
      </c>
      <c r="R8" s="70">
        <v>100000</v>
      </c>
      <c r="S8" s="71">
        <v>100000</v>
      </c>
      <c r="T8" s="70">
        <v>100000</v>
      </c>
      <c r="U8" s="71">
        <v>100000</v>
      </c>
      <c r="V8" s="70">
        <v>100000</v>
      </c>
      <c r="W8" s="71">
        <v>100000</v>
      </c>
      <c r="X8" s="70">
        <v>100000</v>
      </c>
      <c r="Y8" s="71">
        <v>100000</v>
      </c>
      <c r="Z8" s="70">
        <v>100000</v>
      </c>
      <c r="AA8" s="71">
        <v>100000</v>
      </c>
      <c r="AB8" s="70">
        <v>100000</v>
      </c>
      <c r="AC8" s="71">
        <v>100000</v>
      </c>
      <c r="AD8" s="70">
        <v>100000</v>
      </c>
      <c r="AE8" s="71">
        <v>100000</v>
      </c>
      <c r="AF8" s="89">
        <v>100000</v>
      </c>
      <c r="AG8" s="89">
        <v>100000</v>
      </c>
      <c r="AH8" s="70">
        <v>100000</v>
      </c>
      <c r="AI8" s="71">
        <v>100000</v>
      </c>
    </row>
    <row r="9" spans="1:35" x14ac:dyDescent="0.35">
      <c r="A9" s="69">
        <v>1</v>
      </c>
      <c r="B9" s="70">
        <v>99343</v>
      </c>
      <c r="C9" s="71">
        <v>99449</v>
      </c>
      <c r="D9" s="89">
        <v>99348</v>
      </c>
      <c r="E9" s="89">
        <v>99462</v>
      </c>
      <c r="F9" s="70">
        <v>99362</v>
      </c>
      <c r="G9" s="71">
        <v>99463</v>
      </c>
      <c r="H9" s="89">
        <v>99364</v>
      </c>
      <c r="I9" s="89">
        <v>99467</v>
      </c>
      <c r="J9" s="70">
        <v>99370</v>
      </c>
      <c r="K9" s="71">
        <v>99477</v>
      </c>
      <c r="L9" s="70">
        <v>99392</v>
      </c>
      <c r="M9" s="71">
        <v>99495</v>
      </c>
      <c r="N9" s="89">
        <v>99416</v>
      </c>
      <c r="O9" s="89">
        <v>99509</v>
      </c>
      <c r="P9" s="89">
        <v>99414</v>
      </c>
      <c r="Q9" s="89">
        <v>99494</v>
      </c>
      <c r="R9" s="70">
        <v>93505</v>
      </c>
      <c r="S9" s="71">
        <v>94821</v>
      </c>
      <c r="T9" s="70">
        <v>94714</v>
      </c>
      <c r="U9" s="71">
        <v>95837</v>
      </c>
      <c r="V9" s="70">
        <v>96721</v>
      </c>
      <c r="W9" s="71">
        <v>97449</v>
      </c>
      <c r="X9" s="70">
        <v>97063</v>
      </c>
      <c r="Y9" s="71">
        <v>97738</v>
      </c>
      <c r="Z9" s="70">
        <v>97754</v>
      </c>
      <c r="AA9" s="71">
        <v>98241</v>
      </c>
      <c r="AB9" s="70">
        <v>98602</v>
      </c>
      <c r="AC9" s="71">
        <v>98875</v>
      </c>
      <c r="AD9" s="70">
        <v>98972</v>
      </c>
      <c r="AE9" s="71">
        <v>99185</v>
      </c>
      <c r="AF9" s="89">
        <v>99241</v>
      </c>
      <c r="AG9" s="89">
        <v>99377</v>
      </c>
      <c r="AH9" s="70">
        <v>99293</v>
      </c>
      <c r="AI9" s="71">
        <v>99417</v>
      </c>
    </row>
    <row r="10" spans="1:35" x14ac:dyDescent="0.35">
      <c r="A10" s="69">
        <v>2</v>
      </c>
      <c r="B10" s="70">
        <v>99299</v>
      </c>
      <c r="C10" s="71">
        <v>99411</v>
      </c>
      <c r="D10" s="89">
        <v>99302</v>
      </c>
      <c r="E10" s="89">
        <v>99425</v>
      </c>
      <c r="F10" s="70">
        <v>99317</v>
      </c>
      <c r="G10" s="71">
        <v>99427</v>
      </c>
      <c r="H10" s="89">
        <v>99321</v>
      </c>
      <c r="I10" s="89">
        <v>99431</v>
      </c>
      <c r="J10" s="70">
        <v>99327</v>
      </c>
      <c r="K10" s="71">
        <v>99443</v>
      </c>
      <c r="L10" s="70">
        <v>99350</v>
      </c>
      <c r="M10" s="71">
        <v>99461</v>
      </c>
      <c r="N10" s="89">
        <v>99376</v>
      </c>
      <c r="O10" s="89">
        <v>99478</v>
      </c>
      <c r="P10" s="89">
        <v>99372</v>
      </c>
      <c r="Q10" s="89">
        <v>99455</v>
      </c>
      <c r="R10" s="70">
        <v>92558</v>
      </c>
      <c r="S10" s="71">
        <v>93960</v>
      </c>
      <c r="T10" s="70">
        <v>94191</v>
      </c>
      <c r="U10" s="71">
        <v>95361</v>
      </c>
      <c r="V10" s="70">
        <v>96489</v>
      </c>
      <c r="W10" s="71">
        <v>97231</v>
      </c>
      <c r="X10" s="70">
        <v>96894</v>
      </c>
      <c r="Y10" s="71">
        <v>97589</v>
      </c>
      <c r="Z10" s="70">
        <v>97629</v>
      </c>
      <c r="AA10" s="71">
        <v>98134</v>
      </c>
      <c r="AB10" s="70">
        <v>98506</v>
      </c>
      <c r="AC10" s="71">
        <v>98793</v>
      </c>
      <c r="AD10" s="70">
        <v>98897</v>
      </c>
      <c r="AE10" s="71">
        <v>99119</v>
      </c>
      <c r="AF10" s="89">
        <v>99187</v>
      </c>
      <c r="AG10" s="89">
        <v>99331</v>
      </c>
      <c r="AH10" s="70">
        <v>99252</v>
      </c>
      <c r="AI10" s="71">
        <v>99381</v>
      </c>
    </row>
    <row r="11" spans="1:35" x14ac:dyDescent="0.35">
      <c r="A11" s="69">
        <v>3</v>
      </c>
      <c r="B11" s="70">
        <v>99270</v>
      </c>
      <c r="C11" s="71">
        <v>99389</v>
      </c>
      <c r="D11" s="89">
        <v>99273</v>
      </c>
      <c r="E11" s="89">
        <v>99403</v>
      </c>
      <c r="F11" s="70">
        <v>99289</v>
      </c>
      <c r="G11" s="71">
        <v>99405</v>
      </c>
      <c r="H11" s="89">
        <v>99292</v>
      </c>
      <c r="I11" s="89">
        <v>99407</v>
      </c>
      <c r="J11" s="70">
        <v>99298</v>
      </c>
      <c r="K11" s="71">
        <v>99422</v>
      </c>
      <c r="L11" s="70">
        <v>99324</v>
      </c>
      <c r="M11" s="71">
        <v>99440</v>
      </c>
      <c r="N11" s="89">
        <v>99350</v>
      </c>
      <c r="O11" s="89">
        <v>99458</v>
      </c>
      <c r="P11" s="89">
        <v>99345</v>
      </c>
      <c r="Q11" s="89">
        <v>99432</v>
      </c>
      <c r="R11" s="70">
        <v>92125</v>
      </c>
      <c r="S11" s="71">
        <v>93577</v>
      </c>
      <c r="T11" s="70">
        <v>93958</v>
      </c>
      <c r="U11" s="71">
        <v>95163</v>
      </c>
      <c r="V11" s="70">
        <v>96341</v>
      </c>
      <c r="W11" s="71">
        <v>97107</v>
      </c>
      <c r="X11" s="70">
        <v>96792</v>
      </c>
      <c r="Y11" s="71">
        <v>97501</v>
      </c>
      <c r="Z11" s="70">
        <v>97541</v>
      </c>
      <c r="AA11" s="71">
        <v>98064</v>
      </c>
      <c r="AB11" s="70">
        <v>98444</v>
      </c>
      <c r="AC11" s="71">
        <v>98740</v>
      </c>
      <c r="AD11" s="70">
        <v>98848</v>
      </c>
      <c r="AE11" s="71">
        <v>99079</v>
      </c>
      <c r="AF11" s="89">
        <v>99153</v>
      </c>
      <c r="AG11" s="89">
        <v>99303</v>
      </c>
      <c r="AH11" s="70">
        <v>99225</v>
      </c>
      <c r="AI11" s="71">
        <v>99358</v>
      </c>
    </row>
    <row r="12" spans="1:35" x14ac:dyDescent="0.35">
      <c r="A12" s="69">
        <v>4</v>
      </c>
      <c r="B12" s="70">
        <v>99248</v>
      </c>
      <c r="C12" s="71">
        <v>99373</v>
      </c>
      <c r="D12" s="89">
        <v>99252</v>
      </c>
      <c r="E12" s="89">
        <v>99387</v>
      </c>
      <c r="F12" s="70">
        <v>99266</v>
      </c>
      <c r="G12" s="71">
        <v>99388</v>
      </c>
      <c r="H12" s="89">
        <v>99269</v>
      </c>
      <c r="I12" s="89">
        <v>99390</v>
      </c>
      <c r="J12" s="70">
        <v>99276</v>
      </c>
      <c r="K12" s="71">
        <v>99406</v>
      </c>
      <c r="L12" s="70">
        <v>99305</v>
      </c>
      <c r="M12" s="71">
        <v>99423</v>
      </c>
      <c r="N12" s="89">
        <v>99330</v>
      </c>
      <c r="O12" s="89">
        <v>99442</v>
      </c>
      <c r="P12" s="89">
        <v>99323</v>
      </c>
      <c r="Q12" s="89">
        <v>99415</v>
      </c>
      <c r="R12" s="70">
        <v>91811</v>
      </c>
      <c r="S12" s="71">
        <v>93293</v>
      </c>
      <c r="T12" s="70">
        <v>93771</v>
      </c>
      <c r="U12" s="71">
        <v>95007</v>
      </c>
      <c r="V12" s="70">
        <v>96237</v>
      </c>
      <c r="W12" s="71">
        <v>97018</v>
      </c>
      <c r="X12" s="70">
        <v>96713</v>
      </c>
      <c r="Y12" s="71">
        <v>97433</v>
      </c>
      <c r="Z12" s="70">
        <v>97472</v>
      </c>
      <c r="AA12" s="71">
        <v>98015</v>
      </c>
      <c r="AB12" s="70">
        <v>98393</v>
      </c>
      <c r="AC12" s="71">
        <v>98706</v>
      </c>
      <c r="AD12" s="70">
        <v>98810</v>
      </c>
      <c r="AE12" s="71">
        <v>99053</v>
      </c>
      <c r="AF12" s="89">
        <v>99126</v>
      </c>
      <c r="AG12" s="89">
        <v>99283</v>
      </c>
      <c r="AH12" s="70">
        <v>99202</v>
      </c>
      <c r="AI12" s="71">
        <v>99340</v>
      </c>
    </row>
    <row r="13" spans="1:35" x14ac:dyDescent="0.35">
      <c r="A13" s="69">
        <v>5</v>
      </c>
      <c r="B13" s="70">
        <v>99230</v>
      </c>
      <c r="C13" s="71">
        <v>99358</v>
      </c>
      <c r="D13" s="89">
        <v>99235</v>
      </c>
      <c r="E13" s="89">
        <v>99373</v>
      </c>
      <c r="F13" s="70">
        <v>99249</v>
      </c>
      <c r="G13" s="71">
        <v>99375</v>
      </c>
      <c r="H13" s="89">
        <v>99252</v>
      </c>
      <c r="I13" s="89">
        <v>99375</v>
      </c>
      <c r="J13" s="70">
        <v>99260</v>
      </c>
      <c r="K13" s="71">
        <v>99392</v>
      </c>
      <c r="L13" s="70">
        <v>99289</v>
      </c>
      <c r="M13" s="71">
        <v>99409</v>
      </c>
      <c r="N13" s="89">
        <v>99313</v>
      </c>
      <c r="O13" s="89">
        <v>99430</v>
      </c>
      <c r="P13" s="89">
        <v>99304</v>
      </c>
      <c r="Q13" s="89">
        <v>99400</v>
      </c>
      <c r="R13" s="70">
        <v>91542</v>
      </c>
      <c r="S13" s="71">
        <v>93049</v>
      </c>
      <c r="T13" s="70">
        <v>93636</v>
      </c>
      <c r="U13" s="71">
        <v>94884</v>
      </c>
      <c r="V13" s="70">
        <v>96162</v>
      </c>
      <c r="W13" s="71">
        <v>96956</v>
      </c>
      <c r="X13" s="70">
        <v>96644</v>
      </c>
      <c r="Y13" s="71">
        <v>97382</v>
      </c>
      <c r="Z13" s="70">
        <v>97417</v>
      </c>
      <c r="AA13" s="71">
        <v>97975</v>
      </c>
      <c r="AB13" s="70">
        <v>98357</v>
      </c>
      <c r="AC13" s="71">
        <v>98678</v>
      </c>
      <c r="AD13" s="70">
        <v>98780</v>
      </c>
      <c r="AE13" s="71">
        <v>99028</v>
      </c>
      <c r="AF13" s="89">
        <v>99106</v>
      </c>
      <c r="AG13" s="89">
        <v>99268</v>
      </c>
      <c r="AH13" s="70">
        <v>99184</v>
      </c>
      <c r="AI13" s="71">
        <v>99327</v>
      </c>
    </row>
    <row r="14" spans="1:35" x14ac:dyDescent="0.35">
      <c r="A14" s="69">
        <v>6</v>
      </c>
      <c r="B14" s="70">
        <v>99215</v>
      </c>
      <c r="C14" s="71">
        <v>99346</v>
      </c>
      <c r="D14" s="89">
        <v>99219</v>
      </c>
      <c r="E14" s="89">
        <v>99361</v>
      </c>
      <c r="F14" s="70">
        <v>99234</v>
      </c>
      <c r="G14" s="71">
        <v>99364</v>
      </c>
      <c r="H14" s="89">
        <v>99237</v>
      </c>
      <c r="I14" s="89">
        <v>99361</v>
      </c>
      <c r="J14" s="70">
        <v>99245</v>
      </c>
      <c r="K14" s="71">
        <v>99379</v>
      </c>
      <c r="L14" s="70">
        <v>99275</v>
      </c>
      <c r="M14" s="71">
        <v>99397</v>
      </c>
      <c r="N14" s="89">
        <v>99299</v>
      </c>
      <c r="O14" s="89">
        <v>99419</v>
      </c>
      <c r="P14" s="89">
        <v>99289</v>
      </c>
      <c r="Q14" s="89">
        <v>99388</v>
      </c>
      <c r="R14" s="70">
        <v>91338</v>
      </c>
      <c r="S14" s="71">
        <v>92868</v>
      </c>
      <c r="T14" s="70">
        <v>93515</v>
      </c>
      <c r="U14" s="71">
        <v>94789</v>
      </c>
      <c r="V14" s="70">
        <v>96097</v>
      </c>
      <c r="W14" s="71">
        <v>96904</v>
      </c>
      <c r="X14" s="70">
        <v>96584</v>
      </c>
      <c r="Y14" s="71">
        <v>97336</v>
      </c>
      <c r="Z14" s="70">
        <v>97370</v>
      </c>
      <c r="AA14" s="71">
        <v>97940</v>
      </c>
      <c r="AB14" s="70">
        <v>98324</v>
      </c>
      <c r="AC14" s="71">
        <v>98655</v>
      </c>
      <c r="AD14" s="70">
        <v>98755</v>
      </c>
      <c r="AE14" s="71">
        <v>99008</v>
      </c>
      <c r="AF14" s="89">
        <v>99089</v>
      </c>
      <c r="AG14" s="89">
        <v>99255</v>
      </c>
      <c r="AH14" s="70">
        <v>99169</v>
      </c>
      <c r="AI14" s="71">
        <v>99315</v>
      </c>
    </row>
    <row r="15" spans="1:35" x14ac:dyDescent="0.35">
      <c r="A15" s="69">
        <v>7</v>
      </c>
      <c r="B15" s="70">
        <v>99200</v>
      </c>
      <c r="C15" s="71">
        <v>99334</v>
      </c>
      <c r="D15" s="89">
        <v>99205</v>
      </c>
      <c r="E15" s="89">
        <v>99351</v>
      </c>
      <c r="F15" s="70">
        <v>99219</v>
      </c>
      <c r="G15" s="71">
        <v>99353</v>
      </c>
      <c r="H15" s="89">
        <v>99222</v>
      </c>
      <c r="I15" s="89">
        <v>99349</v>
      </c>
      <c r="J15" s="70">
        <v>99232</v>
      </c>
      <c r="K15" s="71">
        <v>99368</v>
      </c>
      <c r="L15" s="70">
        <v>99262</v>
      </c>
      <c r="M15" s="71">
        <v>99386</v>
      </c>
      <c r="N15" s="89">
        <v>99287</v>
      </c>
      <c r="O15" s="89">
        <v>99409</v>
      </c>
      <c r="P15" s="89">
        <v>99275</v>
      </c>
      <c r="Q15" s="89">
        <v>99378</v>
      </c>
      <c r="R15" s="70">
        <v>91164</v>
      </c>
      <c r="S15" s="71">
        <v>92723</v>
      </c>
      <c r="T15" s="70">
        <v>93416</v>
      </c>
      <c r="U15" s="71">
        <v>94717</v>
      </c>
      <c r="V15" s="70">
        <v>96040</v>
      </c>
      <c r="W15" s="71">
        <v>96861</v>
      </c>
      <c r="X15" s="70">
        <v>96530</v>
      </c>
      <c r="Y15" s="71">
        <v>97296</v>
      </c>
      <c r="Z15" s="70">
        <v>97327</v>
      </c>
      <c r="AA15" s="71">
        <v>97910</v>
      </c>
      <c r="AB15" s="70">
        <v>98294</v>
      </c>
      <c r="AC15" s="71">
        <v>98634</v>
      </c>
      <c r="AD15" s="70">
        <v>98731</v>
      </c>
      <c r="AE15" s="71">
        <v>98991</v>
      </c>
      <c r="AF15" s="89">
        <v>99073</v>
      </c>
      <c r="AG15" s="89">
        <v>99242</v>
      </c>
      <c r="AH15" s="70">
        <v>99155</v>
      </c>
      <c r="AI15" s="71">
        <v>99304</v>
      </c>
    </row>
    <row r="16" spans="1:35" x14ac:dyDescent="0.35">
      <c r="A16" s="69">
        <v>8</v>
      </c>
      <c r="B16" s="70">
        <v>99187</v>
      </c>
      <c r="C16" s="71">
        <v>99324</v>
      </c>
      <c r="D16" s="89">
        <v>99192</v>
      </c>
      <c r="E16" s="89">
        <v>99341</v>
      </c>
      <c r="F16" s="70">
        <v>99206</v>
      </c>
      <c r="G16" s="71">
        <v>99343</v>
      </c>
      <c r="H16" s="89">
        <v>99209</v>
      </c>
      <c r="I16" s="89">
        <v>99338</v>
      </c>
      <c r="J16" s="70">
        <v>99219</v>
      </c>
      <c r="K16" s="71">
        <v>99358</v>
      </c>
      <c r="L16" s="70">
        <v>99249</v>
      </c>
      <c r="M16" s="71">
        <v>99376</v>
      </c>
      <c r="N16" s="89">
        <v>99276</v>
      </c>
      <c r="O16" s="89">
        <v>99399</v>
      </c>
      <c r="P16" s="89">
        <v>99262</v>
      </c>
      <c r="Q16" s="89">
        <v>99367</v>
      </c>
      <c r="R16" s="70">
        <v>91021</v>
      </c>
      <c r="S16" s="71">
        <v>92609</v>
      </c>
      <c r="T16" s="70">
        <v>93337</v>
      </c>
      <c r="U16" s="71">
        <v>94662</v>
      </c>
      <c r="V16" s="70">
        <v>95985</v>
      </c>
      <c r="W16" s="71">
        <v>96822</v>
      </c>
      <c r="X16" s="70">
        <v>96482</v>
      </c>
      <c r="Y16" s="71">
        <v>97262</v>
      </c>
      <c r="Z16" s="70">
        <v>97287</v>
      </c>
      <c r="AA16" s="71">
        <v>97885</v>
      </c>
      <c r="AB16" s="70">
        <v>98264</v>
      </c>
      <c r="AC16" s="71">
        <v>98615</v>
      </c>
      <c r="AD16" s="70">
        <v>98711</v>
      </c>
      <c r="AE16" s="71">
        <v>98975</v>
      </c>
      <c r="AF16" s="89">
        <v>99058</v>
      </c>
      <c r="AG16" s="89">
        <v>99230</v>
      </c>
      <c r="AH16" s="70">
        <v>99142</v>
      </c>
      <c r="AI16" s="71">
        <v>99294</v>
      </c>
    </row>
    <row r="17" spans="1:35" x14ac:dyDescent="0.35">
      <c r="A17" s="69">
        <v>9</v>
      </c>
      <c r="B17" s="70">
        <v>99175</v>
      </c>
      <c r="C17" s="71">
        <v>99314</v>
      </c>
      <c r="D17" s="89">
        <v>99180</v>
      </c>
      <c r="E17" s="89">
        <v>99331</v>
      </c>
      <c r="F17" s="70">
        <v>99194</v>
      </c>
      <c r="G17" s="71">
        <v>99334</v>
      </c>
      <c r="H17" s="89">
        <v>99197</v>
      </c>
      <c r="I17" s="89">
        <v>99328</v>
      </c>
      <c r="J17" s="70">
        <v>99208</v>
      </c>
      <c r="K17" s="71">
        <v>99348</v>
      </c>
      <c r="L17" s="70">
        <v>99238</v>
      </c>
      <c r="M17" s="71">
        <v>99366</v>
      </c>
      <c r="N17" s="89">
        <v>99265</v>
      </c>
      <c r="O17" s="89">
        <v>99390</v>
      </c>
      <c r="P17" s="89">
        <v>99250</v>
      </c>
      <c r="Q17" s="89">
        <v>99358</v>
      </c>
      <c r="R17" s="70">
        <v>90908</v>
      </c>
      <c r="S17" s="71">
        <v>92520</v>
      </c>
      <c r="T17" s="70">
        <v>93268</v>
      </c>
      <c r="U17" s="71">
        <v>94613</v>
      </c>
      <c r="V17" s="70">
        <v>95936</v>
      </c>
      <c r="W17" s="71">
        <v>96788</v>
      </c>
      <c r="X17" s="70">
        <v>96436</v>
      </c>
      <c r="Y17" s="71">
        <v>97229</v>
      </c>
      <c r="Z17" s="70">
        <v>97253</v>
      </c>
      <c r="AA17" s="71">
        <v>97860</v>
      </c>
      <c r="AB17" s="70">
        <v>98239</v>
      </c>
      <c r="AC17" s="71">
        <v>98596</v>
      </c>
      <c r="AD17" s="70">
        <v>98693</v>
      </c>
      <c r="AE17" s="71">
        <v>98961</v>
      </c>
      <c r="AF17" s="89">
        <v>99045</v>
      </c>
      <c r="AG17" s="89">
        <v>99219</v>
      </c>
      <c r="AH17" s="70">
        <v>99132</v>
      </c>
      <c r="AI17" s="71">
        <v>99285</v>
      </c>
    </row>
    <row r="18" spans="1:35" x14ac:dyDescent="0.35">
      <c r="A18" s="69">
        <v>10</v>
      </c>
      <c r="B18" s="70">
        <v>99164</v>
      </c>
      <c r="C18" s="71">
        <v>99305</v>
      </c>
      <c r="D18" s="89">
        <v>99170</v>
      </c>
      <c r="E18" s="89">
        <v>99322</v>
      </c>
      <c r="F18" s="70">
        <v>99184</v>
      </c>
      <c r="G18" s="71">
        <v>99325</v>
      </c>
      <c r="H18" s="89">
        <v>99187</v>
      </c>
      <c r="I18" s="89">
        <v>99319</v>
      </c>
      <c r="J18" s="70">
        <v>99197</v>
      </c>
      <c r="K18" s="71">
        <v>99339</v>
      </c>
      <c r="L18" s="70">
        <v>99227</v>
      </c>
      <c r="M18" s="71">
        <v>99357</v>
      </c>
      <c r="N18" s="89">
        <v>99254</v>
      </c>
      <c r="O18" s="89">
        <v>99381</v>
      </c>
      <c r="P18" s="89">
        <v>99238</v>
      </c>
      <c r="Q18" s="89">
        <v>99348</v>
      </c>
      <c r="R18" s="70">
        <v>90811</v>
      </c>
      <c r="S18" s="71">
        <v>92450</v>
      </c>
      <c r="T18" s="70">
        <v>93203</v>
      </c>
      <c r="U18" s="71">
        <v>94570</v>
      </c>
      <c r="V18" s="70">
        <v>95888</v>
      </c>
      <c r="W18" s="71">
        <v>96757</v>
      </c>
      <c r="X18" s="70">
        <v>96396</v>
      </c>
      <c r="Y18" s="71">
        <v>97202</v>
      </c>
      <c r="Z18" s="70">
        <v>97226</v>
      </c>
      <c r="AA18" s="71">
        <v>97841</v>
      </c>
      <c r="AB18" s="70">
        <v>98217</v>
      </c>
      <c r="AC18" s="71">
        <v>98579</v>
      </c>
      <c r="AD18" s="70">
        <v>98679</v>
      </c>
      <c r="AE18" s="71">
        <v>98949</v>
      </c>
      <c r="AF18" s="89">
        <v>99035</v>
      </c>
      <c r="AG18" s="89">
        <v>99208</v>
      </c>
      <c r="AH18" s="70">
        <v>99123</v>
      </c>
      <c r="AI18" s="71">
        <v>99276</v>
      </c>
    </row>
    <row r="19" spans="1:35" x14ac:dyDescent="0.35">
      <c r="A19" s="69">
        <v>11</v>
      </c>
      <c r="B19" s="70">
        <v>99155</v>
      </c>
      <c r="C19" s="71">
        <v>99296</v>
      </c>
      <c r="D19" s="89">
        <v>99161</v>
      </c>
      <c r="E19" s="89">
        <v>99312</v>
      </c>
      <c r="F19" s="70">
        <v>99174</v>
      </c>
      <c r="G19" s="71">
        <v>99316</v>
      </c>
      <c r="H19" s="89">
        <v>99178</v>
      </c>
      <c r="I19" s="89">
        <v>99310</v>
      </c>
      <c r="J19" s="70">
        <v>99188</v>
      </c>
      <c r="K19" s="71">
        <v>99330</v>
      </c>
      <c r="L19" s="70">
        <v>99218</v>
      </c>
      <c r="M19" s="71">
        <v>99347</v>
      </c>
      <c r="N19" s="89">
        <v>99241</v>
      </c>
      <c r="O19" s="89">
        <v>99372</v>
      </c>
      <c r="P19" s="89">
        <v>99225</v>
      </c>
      <c r="Q19" s="89">
        <v>99338</v>
      </c>
      <c r="R19" s="70">
        <v>90718</v>
      </c>
      <c r="S19" s="71">
        <v>92382</v>
      </c>
      <c r="T19" s="70">
        <v>93147</v>
      </c>
      <c r="U19" s="71">
        <v>94532</v>
      </c>
      <c r="V19" s="70">
        <v>95847</v>
      </c>
      <c r="W19" s="71">
        <v>96728</v>
      </c>
      <c r="X19" s="70">
        <v>96362</v>
      </c>
      <c r="Y19" s="71">
        <v>97178</v>
      </c>
      <c r="Z19" s="70">
        <v>97204</v>
      </c>
      <c r="AA19" s="71">
        <v>97822</v>
      </c>
      <c r="AB19" s="70">
        <v>98201</v>
      </c>
      <c r="AC19" s="71">
        <v>98564</v>
      </c>
      <c r="AD19" s="70">
        <v>98666</v>
      </c>
      <c r="AE19" s="71">
        <v>98937</v>
      </c>
      <c r="AF19" s="89">
        <v>99026</v>
      </c>
      <c r="AG19" s="89">
        <v>99199</v>
      </c>
      <c r="AH19" s="70">
        <v>99116</v>
      </c>
      <c r="AI19" s="71">
        <v>99268</v>
      </c>
    </row>
    <row r="20" spans="1:35" x14ac:dyDescent="0.35">
      <c r="A20" s="69">
        <v>12</v>
      </c>
      <c r="B20" s="70">
        <v>99146</v>
      </c>
      <c r="C20" s="71">
        <v>99288</v>
      </c>
      <c r="D20" s="89">
        <v>99151</v>
      </c>
      <c r="E20" s="89">
        <v>99303</v>
      </c>
      <c r="F20" s="70">
        <v>99164</v>
      </c>
      <c r="G20" s="71">
        <v>99306</v>
      </c>
      <c r="H20" s="89">
        <v>99169</v>
      </c>
      <c r="I20" s="89">
        <v>99300</v>
      </c>
      <c r="J20" s="70">
        <v>99177</v>
      </c>
      <c r="K20" s="71">
        <v>99320</v>
      </c>
      <c r="L20" s="70">
        <v>99207</v>
      </c>
      <c r="M20" s="71">
        <v>99337</v>
      </c>
      <c r="N20" s="89">
        <v>99227</v>
      </c>
      <c r="O20" s="89">
        <v>99362</v>
      </c>
      <c r="P20" s="89">
        <v>99211</v>
      </c>
      <c r="Q20" s="89">
        <v>99327</v>
      </c>
      <c r="R20" s="70">
        <v>90630</v>
      </c>
      <c r="S20" s="71">
        <v>92319</v>
      </c>
      <c r="T20" s="70">
        <v>93091</v>
      </c>
      <c r="U20" s="71">
        <v>94497</v>
      </c>
      <c r="V20" s="70">
        <v>95808</v>
      </c>
      <c r="W20" s="71">
        <v>96701</v>
      </c>
      <c r="X20" s="70">
        <v>96331</v>
      </c>
      <c r="Y20" s="71">
        <v>97154</v>
      </c>
      <c r="Z20" s="70">
        <v>97182</v>
      </c>
      <c r="AA20" s="71">
        <v>97805</v>
      </c>
      <c r="AB20" s="70">
        <v>98184</v>
      </c>
      <c r="AC20" s="71">
        <v>98551</v>
      </c>
      <c r="AD20" s="70">
        <v>98655</v>
      </c>
      <c r="AE20" s="71">
        <v>98926</v>
      </c>
      <c r="AF20" s="89">
        <v>99017</v>
      </c>
      <c r="AG20" s="89">
        <v>99189</v>
      </c>
      <c r="AH20" s="70">
        <v>99109</v>
      </c>
      <c r="AI20" s="71">
        <v>99260</v>
      </c>
    </row>
    <row r="21" spans="1:35" x14ac:dyDescent="0.35">
      <c r="A21" s="69">
        <v>13</v>
      </c>
      <c r="B21" s="70">
        <v>99132</v>
      </c>
      <c r="C21" s="71">
        <v>99277</v>
      </c>
      <c r="D21" s="89">
        <v>99138</v>
      </c>
      <c r="E21" s="89">
        <v>99291</v>
      </c>
      <c r="F21" s="70">
        <v>99151</v>
      </c>
      <c r="G21" s="71">
        <v>99295</v>
      </c>
      <c r="H21" s="89">
        <v>99156</v>
      </c>
      <c r="I21" s="89">
        <v>99289</v>
      </c>
      <c r="J21" s="70">
        <v>99162</v>
      </c>
      <c r="K21" s="71">
        <v>99309</v>
      </c>
      <c r="L21" s="70">
        <v>99193</v>
      </c>
      <c r="M21" s="71">
        <v>99326</v>
      </c>
      <c r="N21" s="89">
        <v>99209</v>
      </c>
      <c r="O21" s="89">
        <v>99349</v>
      </c>
      <c r="P21" s="89">
        <v>99195</v>
      </c>
      <c r="Q21" s="89">
        <v>99314</v>
      </c>
      <c r="R21" s="70">
        <v>90541</v>
      </c>
      <c r="S21" s="71">
        <v>92260</v>
      </c>
      <c r="T21" s="70">
        <v>93033</v>
      </c>
      <c r="U21" s="71">
        <v>94457</v>
      </c>
      <c r="V21" s="70">
        <v>95762</v>
      </c>
      <c r="W21" s="71">
        <v>96674</v>
      </c>
      <c r="X21" s="70">
        <v>96291</v>
      </c>
      <c r="Y21" s="71">
        <v>97128</v>
      </c>
      <c r="Z21" s="70">
        <v>97155</v>
      </c>
      <c r="AA21" s="71">
        <v>97787</v>
      </c>
      <c r="AB21" s="70">
        <v>98161</v>
      </c>
      <c r="AC21" s="71">
        <v>98535</v>
      </c>
      <c r="AD21" s="70">
        <v>98637</v>
      </c>
      <c r="AE21" s="71">
        <v>98913</v>
      </c>
      <c r="AF21" s="89">
        <v>99003</v>
      </c>
      <c r="AG21" s="89">
        <v>99178</v>
      </c>
      <c r="AH21" s="70">
        <v>99098</v>
      </c>
      <c r="AI21" s="71">
        <v>99250</v>
      </c>
    </row>
    <row r="22" spans="1:35" x14ac:dyDescent="0.35">
      <c r="A22" s="69">
        <v>14</v>
      </c>
      <c r="B22" s="70">
        <v>99112</v>
      </c>
      <c r="C22" s="71">
        <v>99265</v>
      </c>
      <c r="D22" s="89">
        <v>99119</v>
      </c>
      <c r="E22" s="89">
        <v>99278</v>
      </c>
      <c r="F22" s="70">
        <v>99131</v>
      </c>
      <c r="G22" s="71">
        <v>99281</v>
      </c>
      <c r="H22" s="89">
        <v>99135</v>
      </c>
      <c r="I22" s="89">
        <v>99275</v>
      </c>
      <c r="J22" s="70">
        <v>99139</v>
      </c>
      <c r="K22" s="71">
        <v>99295</v>
      </c>
      <c r="L22" s="70">
        <v>99171</v>
      </c>
      <c r="M22" s="71">
        <v>99312</v>
      </c>
      <c r="N22" s="89">
        <v>99187</v>
      </c>
      <c r="O22" s="89">
        <v>99335</v>
      </c>
      <c r="P22" s="89">
        <v>99173</v>
      </c>
      <c r="Q22" s="89">
        <v>99298</v>
      </c>
      <c r="R22" s="70">
        <v>90439</v>
      </c>
      <c r="S22" s="71">
        <v>92189</v>
      </c>
      <c r="T22" s="70">
        <v>92963</v>
      </c>
      <c r="U22" s="71">
        <v>94417</v>
      </c>
      <c r="V22" s="70">
        <v>95707</v>
      </c>
      <c r="W22" s="71">
        <v>96642</v>
      </c>
      <c r="X22" s="70">
        <v>96234</v>
      </c>
      <c r="Y22" s="71">
        <v>97097</v>
      </c>
      <c r="Z22" s="70">
        <v>97116</v>
      </c>
      <c r="AA22" s="71">
        <v>97765</v>
      </c>
      <c r="AB22" s="70">
        <v>98122</v>
      </c>
      <c r="AC22" s="71">
        <v>98514</v>
      </c>
      <c r="AD22" s="70">
        <v>98609</v>
      </c>
      <c r="AE22" s="71">
        <v>98895</v>
      </c>
      <c r="AF22" s="89">
        <v>98978</v>
      </c>
      <c r="AG22" s="89">
        <v>99162</v>
      </c>
      <c r="AH22" s="70">
        <v>99083</v>
      </c>
      <c r="AI22" s="71">
        <v>99239</v>
      </c>
    </row>
    <row r="23" spans="1:35" x14ac:dyDescent="0.35">
      <c r="A23" s="69">
        <v>15</v>
      </c>
      <c r="B23" s="70">
        <v>99080</v>
      </c>
      <c r="C23" s="71">
        <v>99248</v>
      </c>
      <c r="D23" s="89">
        <v>99091</v>
      </c>
      <c r="E23" s="89">
        <v>99262</v>
      </c>
      <c r="F23" s="70">
        <v>99100</v>
      </c>
      <c r="G23" s="71">
        <v>99264</v>
      </c>
      <c r="H23" s="89">
        <v>99103</v>
      </c>
      <c r="I23" s="89">
        <v>99258</v>
      </c>
      <c r="J23" s="70">
        <v>99105</v>
      </c>
      <c r="K23" s="71">
        <v>99278</v>
      </c>
      <c r="L23" s="70">
        <v>99139</v>
      </c>
      <c r="M23" s="71">
        <v>99295</v>
      </c>
      <c r="N23" s="89">
        <v>99156</v>
      </c>
      <c r="O23" s="89">
        <v>99318</v>
      </c>
      <c r="P23" s="89">
        <v>99143</v>
      </c>
      <c r="Q23" s="89">
        <v>99279</v>
      </c>
      <c r="R23" s="70">
        <v>90319</v>
      </c>
      <c r="S23" s="71">
        <v>92113</v>
      </c>
      <c r="T23" s="70">
        <v>92886</v>
      </c>
      <c r="U23" s="71">
        <v>94377</v>
      </c>
      <c r="V23" s="70">
        <v>95632</v>
      </c>
      <c r="W23" s="71">
        <v>96605</v>
      </c>
      <c r="X23" s="70">
        <v>96155</v>
      </c>
      <c r="Y23" s="71">
        <v>97062</v>
      </c>
      <c r="Z23" s="70">
        <v>97059</v>
      </c>
      <c r="AA23" s="71">
        <v>97736</v>
      </c>
      <c r="AB23" s="70">
        <v>98060</v>
      </c>
      <c r="AC23" s="71">
        <v>98487</v>
      </c>
      <c r="AD23" s="70">
        <v>98567</v>
      </c>
      <c r="AE23" s="71">
        <v>98873</v>
      </c>
      <c r="AF23" s="89">
        <v>98940</v>
      </c>
      <c r="AG23" s="89">
        <v>99142</v>
      </c>
      <c r="AH23" s="70">
        <v>99065</v>
      </c>
      <c r="AI23" s="71">
        <v>99227</v>
      </c>
    </row>
    <row r="24" spans="1:35" x14ac:dyDescent="0.35">
      <c r="A24" s="69">
        <v>16</v>
      </c>
      <c r="B24" s="70">
        <v>99037</v>
      </c>
      <c r="C24" s="71">
        <v>99228</v>
      </c>
      <c r="D24" s="89">
        <v>99052</v>
      </c>
      <c r="E24" s="89">
        <v>99243</v>
      </c>
      <c r="F24" s="70">
        <v>99059</v>
      </c>
      <c r="G24" s="71">
        <v>99243</v>
      </c>
      <c r="H24" s="89">
        <v>99060</v>
      </c>
      <c r="I24" s="89">
        <v>99236</v>
      </c>
      <c r="J24" s="70">
        <v>99059</v>
      </c>
      <c r="K24" s="71">
        <v>99257</v>
      </c>
      <c r="L24" s="70">
        <v>99096</v>
      </c>
      <c r="M24" s="71">
        <v>99275</v>
      </c>
      <c r="N24" s="89">
        <v>99113</v>
      </c>
      <c r="O24" s="89">
        <v>99297</v>
      </c>
      <c r="P24" s="89">
        <v>99098</v>
      </c>
      <c r="Q24" s="89">
        <v>99256</v>
      </c>
      <c r="R24" s="70">
        <v>90187</v>
      </c>
      <c r="S24" s="71">
        <v>92030</v>
      </c>
      <c r="T24" s="70">
        <v>92790</v>
      </c>
      <c r="U24" s="71">
        <v>94332</v>
      </c>
      <c r="V24" s="70">
        <v>95535</v>
      </c>
      <c r="W24" s="71">
        <v>96563</v>
      </c>
      <c r="X24" s="70">
        <v>96056</v>
      </c>
      <c r="Y24" s="71">
        <v>97021</v>
      </c>
      <c r="Z24" s="70">
        <v>96981</v>
      </c>
      <c r="AA24" s="71">
        <v>97701</v>
      </c>
      <c r="AB24" s="70">
        <v>97979</v>
      </c>
      <c r="AC24" s="71">
        <v>98451</v>
      </c>
      <c r="AD24" s="70">
        <v>98509</v>
      </c>
      <c r="AE24" s="71">
        <v>98844</v>
      </c>
      <c r="AF24" s="89">
        <v>98888</v>
      </c>
      <c r="AG24" s="89">
        <v>99116</v>
      </c>
      <c r="AH24" s="70">
        <v>99043</v>
      </c>
      <c r="AI24" s="71">
        <v>99214</v>
      </c>
    </row>
    <row r="25" spans="1:35" x14ac:dyDescent="0.35">
      <c r="A25" s="69">
        <v>17</v>
      </c>
      <c r="B25" s="70">
        <v>98983</v>
      </c>
      <c r="C25" s="71">
        <v>99204</v>
      </c>
      <c r="D25" s="89">
        <v>99003</v>
      </c>
      <c r="E25" s="89">
        <v>99220</v>
      </c>
      <c r="F25" s="70">
        <v>99006</v>
      </c>
      <c r="G25" s="71">
        <v>99217</v>
      </c>
      <c r="H25" s="89">
        <v>99004</v>
      </c>
      <c r="I25" s="89">
        <v>99211</v>
      </c>
      <c r="J25" s="70">
        <v>99001</v>
      </c>
      <c r="K25" s="71">
        <v>99232</v>
      </c>
      <c r="L25" s="70">
        <v>99041</v>
      </c>
      <c r="M25" s="71">
        <v>99251</v>
      </c>
      <c r="N25" s="89">
        <v>99053</v>
      </c>
      <c r="O25" s="89">
        <v>99271</v>
      </c>
      <c r="P25" s="89">
        <v>99035</v>
      </c>
      <c r="Q25" s="89">
        <v>99227</v>
      </c>
      <c r="R25" s="70">
        <v>90045</v>
      </c>
      <c r="S25" s="71">
        <v>91945</v>
      </c>
      <c r="T25" s="70">
        <v>92678</v>
      </c>
      <c r="U25" s="71">
        <v>94281</v>
      </c>
      <c r="V25" s="70">
        <v>95411</v>
      </c>
      <c r="W25" s="71">
        <v>96510</v>
      </c>
      <c r="X25" s="70">
        <v>95939</v>
      </c>
      <c r="Y25" s="71">
        <v>96973</v>
      </c>
      <c r="Z25" s="70">
        <v>96875</v>
      </c>
      <c r="AA25" s="71">
        <v>97656</v>
      </c>
      <c r="AB25" s="70">
        <v>97883</v>
      </c>
      <c r="AC25" s="71">
        <v>98411</v>
      </c>
      <c r="AD25" s="70">
        <v>98436</v>
      </c>
      <c r="AE25" s="71">
        <v>98809</v>
      </c>
      <c r="AF25" s="89">
        <v>98821</v>
      </c>
      <c r="AG25" s="89">
        <v>99084</v>
      </c>
      <c r="AH25" s="70">
        <v>99018</v>
      </c>
      <c r="AI25" s="71">
        <v>99200</v>
      </c>
    </row>
    <row r="26" spans="1:35" x14ac:dyDescent="0.35">
      <c r="A26" s="69">
        <v>18</v>
      </c>
      <c r="B26" s="70">
        <v>98917</v>
      </c>
      <c r="C26" s="71">
        <v>99175</v>
      </c>
      <c r="D26" s="89">
        <v>98943</v>
      </c>
      <c r="E26" s="89">
        <v>99194</v>
      </c>
      <c r="F26" s="70">
        <v>98941</v>
      </c>
      <c r="G26" s="71">
        <v>99188</v>
      </c>
      <c r="H26" s="89">
        <v>98934</v>
      </c>
      <c r="I26" s="89">
        <v>99181</v>
      </c>
      <c r="J26" s="70">
        <v>98929</v>
      </c>
      <c r="K26" s="71">
        <v>99203</v>
      </c>
      <c r="L26" s="70">
        <v>98974</v>
      </c>
      <c r="M26" s="71">
        <v>99223</v>
      </c>
      <c r="N26" s="89">
        <v>98972</v>
      </c>
      <c r="O26" s="89">
        <v>99240</v>
      </c>
      <c r="P26" s="89">
        <v>98949</v>
      </c>
      <c r="Q26" s="89">
        <v>99192</v>
      </c>
      <c r="R26" s="70">
        <v>89902</v>
      </c>
      <c r="S26" s="71">
        <v>91856</v>
      </c>
      <c r="T26" s="70">
        <v>92544</v>
      </c>
      <c r="U26" s="71">
        <v>94221</v>
      </c>
      <c r="V26" s="70">
        <v>95267</v>
      </c>
      <c r="W26" s="71">
        <v>96452</v>
      </c>
      <c r="X26" s="70">
        <v>95798</v>
      </c>
      <c r="Y26" s="71">
        <v>96917</v>
      </c>
      <c r="Z26" s="70">
        <v>96758</v>
      </c>
      <c r="AA26" s="71">
        <v>97607</v>
      </c>
      <c r="AB26" s="70">
        <v>97778</v>
      </c>
      <c r="AC26" s="71">
        <v>98367</v>
      </c>
      <c r="AD26" s="70">
        <v>98351</v>
      </c>
      <c r="AE26" s="71">
        <v>98771</v>
      </c>
      <c r="AF26" s="89">
        <v>98743</v>
      </c>
      <c r="AG26" s="89">
        <v>99048</v>
      </c>
      <c r="AH26" s="70">
        <v>98989</v>
      </c>
      <c r="AI26" s="71">
        <v>99185</v>
      </c>
    </row>
    <row r="27" spans="1:35" x14ac:dyDescent="0.35">
      <c r="A27" s="69">
        <v>19</v>
      </c>
      <c r="B27" s="70">
        <v>98837</v>
      </c>
      <c r="C27" s="71">
        <v>99144</v>
      </c>
      <c r="D27" s="89">
        <v>98870</v>
      </c>
      <c r="E27" s="89">
        <v>99165</v>
      </c>
      <c r="F27" s="70">
        <v>98863</v>
      </c>
      <c r="G27" s="71">
        <v>99156</v>
      </c>
      <c r="H27" s="89">
        <v>98850</v>
      </c>
      <c r="I27" s="89">
        <v>99147</v>
      </c>
      <c r="J27" s="70">
        <v>98845</v>
      </c>
      <c r="K27" s="71">
        <v>99170</v>
      </c>
      <c r="L27" s="70">
        <v>98894</v>
      </c>
      <c r="M27" s="71">
        <v>99192</v>
      </c>
      <c r="N27" s="89">
        <v>98868</v>
      </c>
      <c r="O27" s="89">
        <v>99202</v>
      </c>
      <c r="P27" s="89">
        <v>98840</v>
      </c>
      <c r="Q27" s="89">
        <v>99150</v>
      </c>
      <c r="R27" s="70">
        <v>89754</v>
      </c>
      <c r="S27" s="71">
        <v>91766</v>
      </c>
      <c r="T27" s="70">
        <v>92408</v>
      </c>
      <c r="U27" s="71">
        <v>94165</v>
      </c>
      <c r="V27" s="70">
        <v>95097</v>
      </c>
      <c r="W27" s="71">
        <v>96388</v>
      </c>
      <c r="X27" s="70">
        <v>95641</v>
      </c>
      <c r="Y27" s="71">
        <v>96859</v>
      </c>
      <c r="Z27" s="70">
        <v>96622</v>
      </c>
      <c r="AA27" s="71">
        <v>97556</v>
      </c>
      <c r="AB27" s="70">
        <v>97668</v>
      </c>
      <c r="AC27" s="71">
        <v>98323</v>
      </c>
      <c r="AD27" s="70">
        <v>98255</v>
      </c>
      <c r="AE27" s="71">
        <v>98731</v>
      </c>
      <c r="AF27" s="89">
        <v>98655</v>
      </c>
      <c r="AG27" s="89">
        <v>99011</v>
      </c>
      <c r="AH27" s="70">
        <v>98957</v>
      </c>
      <c r="AI27" s="71">
        <v>99170</v>
      </c>
    </row>
    <row r="28" spans="1:35" x14ac:dyDescent="0.35">
      <c r="A28" s="69">
        <v>20</v>
      </c>
      <c r="B28" s="70">
        <v>98744</v>
      </c>
      <c r="C28" s="71">
        <v>99109</v>
      </c>
      <c r="D28" s="89">
        <v>98785</v>
      </c>
      <c r="E28" s="89">
        <v>99132</v>
      </c>
      <c r="F28" s="70">
        <v>98771</v>
      </c>
      <c r="G28" s="71">
        <v>99120</v>
      </c>
      <c r="H28" s="89">
        <v>98751</v>
      </c>
      <c r="I28" s="89">
        <v>99109</v>
      </c>
      <c r="J28" s="70">
        <v>98746</v>
      </c>
      <c r="K28" s="71">
        <v>99132</v>
      </c>
      <c r="L28" s="70">
        <v>98801</v>
      </c>
      <c r="M28" s="71">
        <v>99156</v>
      </c>
      <c r="N28" s="89">
        <v>98745</v>
      </c>
      <c r="O28" s="89">
        <v>99159</v>
      </c>
      <c r="P28" s="89">
        <v>98715</v>
      </c>
      <c r="Q28" s="89">
        <v>99105</v>
      </c>
      <c r="R28" s="70">
        <v>89600</v>
      </c>
      <c r="S28" s="71">
        <v>91682</v>
      </c>
      <c r="T28" s="70">
        <v>92261</v>
      </c>
      <c r="U28" s="71">
        <v>94106</v>
      </c>
      <c r="V28" s="70">
        <v>94905</v>
      </c>
      <c r="W28" s="71">
        <v>96320</v>
      </c>
      <c r="X28" s="70">
        <v>95473</v>
      </c>
      <c r="Y28" s="71">
        <v>96801</v>
      </c>
      <c r="Z28" s="70">
        <v>96483</v>
      </c>
      <c r="AA28" s="71">
        <v>97504</v>
      </c>
      <c r="AB28" s="70">
        <v>97554</v>
      </c>
      <c r="AC28" s="71">
        <v>98278</v>
      </c>
      <c r="AD28" s="70">
        <v>98152</v>
      </c>
      <c r="AE28" s="71">
        <v>98691</v>
      </c>
      <c r="AF28" s="89">
        <v>98560</v>
      </c>
      <c r="AG28" s="89">
        <v>98974</v>
      </c>
      <c r="AH28" s="70">
        <v>98920</v>
      </c>
      <c r="AI28" s="71">
        <v>99153</v>
      </c>
    </row>
    <row r="29" spans="1:35" x14ac:dyDescent="0.35">
      <c r="A29" s="69">
        <v>21</v>
      </c>
      <c r="B29" s="70">
        <v>98637</v>
      </c>
      <c r="C29" s="71">
        <v>99071</v>
      </c>
      <c r="D29" s="89">
        <v>98685</v>
      </c>
      <c r="E29" s="89">
        <v>99095</v>
      </c>
      <c r="F29" s="70">
        <v>98663</v>
      </c>
      <c r="G29" s="71">
        <v>99080</v>
      </c>
      <c r="H29" s="89">
        <v>98635</v>
      </c>
      <c r="I29" s="89">
        <v>99067</v>
      </c>
      <c r="J29" s="70">
        <v>98633</v>
      </c>
      <c r="K29" s="71">
        <v>99090</v>
      </c>
      <c r="L29" s="70">
        <v>98695</v>
      </c>
      <c r="M29" s="71">
        <v>99116</v>
      </c>
      <c r="N29" s="89">
        <v>98607</v>
      </c>
      <c r="O29" s="89">
        <v>99111</v>
      </c>
      <c r="P29" s="89">
        <v>98579</v>
      </c>
      <c r="Q29" s="89">
        <v>99055</v>
      </c>
      <c r="R29" s="70">
        <v>89439</v>
      </c>
      <c r="S29" s="71">
        <v>91597</v>
      </c>
      <c r="T29" s="70">
        <v>92106</v>
      </c>
      <c r="U29" s="71">
        <v>94046</v>
      </c>
      <c r="V29" s="70">
        <v>94707</v>
      </c>
      <c r="W29" s="71">
        <v>96252</v>
      </c>
      <c r="X29" s="70">
        <v>95293</v>
      </c>
      <c r="Y29" s="71">
        <v>96743</v>
      </c>
      <c r="Z29" s="70">
        <v>96332</v>
      </c>
      <c r="AA29" s="71">
        <v>97456</v>
      </c>
      <c r="AB29" s="70">
        <v>97430</v>
      </c>
      <c r="AC29" s="71">
        <v>98234</v>
      </c>
      <c r="AD29" s="70">
        <v>98041</v>
      </c>
      <c r="AE29" s="71">
        <v>98651</v>
      </c>
      <c r="AF29" s="89">
        <v>98458</v>
      </c>
      <c r="AG29" s="89">
        <v>98937</v>
      </c>
      <c r="AH29" s="70">
        <v>98880</v>
      </c>
      <c r="AI29" s="71">
        <v>99137</v>
      </c>
    </row>
    <row r="30" spans="1:35" x14ac:dyDescent="0.35">
      <c r="A30" s="69">
        <v>22</v>
      </c>
      <c r="B30" s="70">
        <v>98517</v>
      </c>
      <c r="C30" s="71">
        <v>99030</v>
      </c>
      <c r="D30" s="89">
        <v>98572</v>
      </c>
      <c r="E30" s="89">
        <v>99054</v>
      </c>
      <c r="F30" s="70">
        <v>98542</v>
      </c>
      <c r="G30" s="71">
        <v>99037</v>
      </c>
      <c r="H30" s="89">
        <v>98504</v>
      </c>
      <c r="I30" s="89">
        <v>99021</v>
      </c>
      <c r="J30" s="70">
        <v>98506</v>
      </c>
      <c r="K30" s="71">
        <v>99044</v>
      </c>
      <c r="L30" s="70">
        <v>98575</v>
      </c>
      <c r="M30" s="71">
        <v>99071</v>
      </c>
      <c r="N30" s="89">
        <v>98456</v>
      </c>
      <c r="O30" s="89">
        <v>99058</v>
      </c>
      <c r="P30" s="89">
        <v>98433</v>
      </c>
      <c r="Q30" s="89">
        <v>98999</v>
      </c>
      <c r="R30" s="70">
        <v>89260</v>
      </c>
      <c r="S30" s="71">
        <v>91514</v>
      </c>
      <c r="T30" s="70">
        <v>91945</v>
      </c>
      <c r="U30" s="71">
        <v>93986</v>
      </c>
      <c r="V30" s="70">
        <v>94501</v>
      </c>
      <c r="W30" s="71">
        <v>96183</v>
      </c>
      <c r="X30" s="70">
        <v>95119</v>
      </c>
      <c r="Y30" s="71">
        <v>96687</v>
      </c>
      <c r="Z30" s="70">
        <v>96176</v>
      </c>
      <c r="AA30" s="71">
        <v>97406</v>
      </c>
      <c r="AB30" s="70">
        <v>97294</v>
      </c>
      <c r="AC30" s="71">
        <v>98189</v>
      </c>
      <c r="AD30" s="70">
        <v>97923</v>
      </c>
      <c r="AE30" s="71">
        <v>98611</v>
      </c>
      <c r="AF30" s="89">
        <v>98349</v>
      </c>
      <c r="AG30" s="89">
        <v>98900</v>
      </c>
      <c r="AH30" s="70">
        <v>98836</v>
      </c>
      <c r="AI30" s="71">
        <v>99121</v>
      </c>
    </row>
    <row r="31" spans="1:35" x14ac:dyDescent="0.35">
      <c r="A31" s="69">
        <v>23</v>
      </c>
      <c r="B31" s="70">
        <v>98387</v>
      </c>
      <c r="C31" s="71">
        <v>98986</v>
      </c>
      <c r="D31" s="89">
        <v>98449</v>
      </c>
      <c r="E31" s="89">
        <v>99010</v>
      </c>
      <c r="F31" s="70">
        <v>98410</v>
      </c>
      <c r="G31" s="71">
        <v>98990</v>
      </c>
      <c r="H31" s="89">
        <v>98360</v>
      </c>
      <c r="I31" s="89">
        <v>98971</v>
      </c>
      <c r="J31" s="70">
        <v>98367</v>
      </c>
      <c r="K31" s="71">
        <v>98993</v>
      </c>
      <c r="L31" s="70">
        <v>98444</v>
      </c>
      <c r="M31" s="71">
        <v>99022</v>
      </c>
      <c r="N31" s="89">
        <v>98298</v>
      </c>
      <c r="O31" s="89">
        <v>99001</v>
      </c>
      <c r="P31" s="89">
        <v>98275</v>
      </c>
      <c r="Q31" s="89">
        <v>98939</v>
      </c>
      <c r="R31" s="70">
        <v>89069</v>
      </c>
      <c r="S31" s="71">
        <v>91432</v>
      </c>
      <c r="T31" s="70">
        <v>91774</v>
      </c>
      <c r="U31" s="71">
        <v>93920</v>
      </c>
      <c r="V31" s="70">
        <v>94286</v>
      </c>
      <c r="W31" s="71">
        <v>96112</v>
      </c>
      <c r="X31" s="70">
        <v>94950</v>
      </c>
      <c r="Y31" s="71">
        <v>96632</v>
      </c>
      <c r="Z31" s="70">
        <v>96022</v>
      </c>
      <c r="AA31" s="71">
        <v>97358</v>
      </c>
      <c r="AB31" s="70">
        <v>97161</v>
      </c>
      <c r="AC31" s="71">
        <v>98145</v>
      </c>
      <c r="AD31" s="70">
        <v>97802</v>
      </c>
      <c r="AE31" s="71">
        <v>98570</v>
      </c>
      <c r="AF31" s="89">
        <v>98238</v>
      </c>
      <c r="AG31" s="89">
        <v>98862</v>
      </c>
      <c r="AH31" s="70">
        <v>98788</v>
      </c>
      <c r="AI31" s="71">
        <v>99105</v>
      </c>
    </row>
    <row r="32" spans="1:35" x14ac:dyDescent="0.35">
      <c r="A32" s="69">
        <v>24</v>
      </c>
      <c r="B32" s="70">
        <v>98254</v>
      </c>
      <c r="C32" s="71">
        <v>98939</v>
      </c>
      <c r="D32" s="89">
        <v>98321</v>
      </c>
      <c r="E32" s="89">
        <v>98963</v>
      </c>
      <c r="F32" s="70">
        <v>98272</v>
      </c>
      <c r="G32" s="71">
        <v>98941</v>
      </c>
      <c r="H32" s="89">
        <v>98210</v>
      </c>
      <c r="I32" s="89">
        <v>98918</v>
      </c>
      <c r="J32" s="70">
        <v>98220</v>
      </c>
      <c r="K32" s="71">
        <v>98938</v>
      </c>
      <c r="L32" s="70">
        <v>98306</v>
      </c>
      <c r="M32" s="71">
        <v>98971</v>
      </c>
      <c r="N32" s="89">
        <v>98132</v>
      </c>
      <c r="O32" s="89">
        <v>98940</v>
      </c>
      <c r="P32" s="89">
        <v>98106</v>
      </c>
      <c r="Q32" s="89">
        <v>98873</v>
      </c>
      <c r="R32" s="70">
        <v>88876</v>
      </c>
      <c r="S32" s="71">
        <v>91355</v>
      </c>
      <c r="T32" s="70">
        <v>91603</v>
      </c>
      <c r="U32" s="71">
        <v>93850</v>
      </c>
      <c r="V32" s="70">
        <v>94074</v>
      </c>
      <c r="W32" s="71">
        <v>96042</v>
      </c>
      <c r="X32" s="70">
        <v>94792</v>
      </c>
      <c r="Y32" s="71">
        <v>96578</v>
      </c>
      <c r="Z32" s="70">
        <v>95862</v>
      </c>
      <c r="AA32" s="71">
        <v>97308</v>
      </c>
      <c r="AB32" s="70">
        <v>97030</v>
      </c>
      <c r="AC32" s="71">
        <v>98100</v>
      </c>
      <c r="AD32" s="70">
        <v>97684</v>
      </c>
      <c r="AE32" s="71">
        <v>98529</v>
      </c>
      <c r="AF32" s="89">
        <v>98128</v>
      </c>
      <c r="AG32" s="89">
        <v>98825</v>
      </c>
      <c r="AH32" s="70">
        <v>98737</v>
      </c>
      <c r="AI32" s="71">
        <v>99089</v>
      </c>
    </row>
    <row r="33" spans="1:35" x14ac:dyDescent="0.35">
      <c r="A33" s="69">
        <v>25</v>
      </c>
      <c r="B33" s="70">
        <v>98120</v>
      </c>
      <c r="C33" s="71">
        <v>98891</v>
      </c>
      <c r="D33" s="89">
        <v>98191</v>
      </c>
      <c r="E33" s="89">
        <v>98915</v>
      </c>
      <c r="F33" s="70">
        <v>98131</v>
      </c>
      <c r="G33" s="71">
        <v>98890</v>
      </c>
      <c r="H33" s="89">
        <v>98055</v>
      </c>
      <c r="I33" s="89">
        <v>98861</v>
      </c>
      <c r="J33" s="70">
        <v>98067</v>
      </c>
      <c r="K33" s="71">
        <v>98880</v>
      </c>
      <c r="L33" s="70">
        <v>98162</v>
      </c>
      <c r="M33" s="71">
        <v>98916</v>
      </c>
      <c r="N33" s="89">
        <v>97961</v>
      </c>
      <c r="O33" s="89">
        <v>98875</v>
      </c>
      <c r="P33" s="89">
        <v>97926</v>
      </c>
      <c r="Q33" s="89">
        <v>98802</v>
      </c>
      <c r="R33" s="70">
        <v>88700</v>
      </c>
      <c r="S33" s="71">
        <v>91280</v>
      </c>
      <c r="T33" s="70">
        <v>91432</v>
      </c>
      <c r="U33" s="71">
        <v>93779</v>
      </c>
      <c r="V33" s="70">
        <v>93878</v>
      </c>
      <c r="W33" s="71">
        <v>95975</v>
      </c>
      <c r="X33" s="70">
        <v>94633</v>
      </c>
      <c r="Y33" s="71">
        <v>96524</v>
      </c>
      <c r="Z33" s="70">
        <v>95704</v>
      </c>
      <c r="AA33" s="71">
        <v>97255</v>
      </c>
      <c r="AB33" s="70">
        <v>96906</v>
      </c>
      <c r="AC33" s="71">
        <v>98055</v>
      </c>
      <c r="AD33" s="70">
        <v>97571</v>
      </c>
      <c r="AE33" s="71">
        <v>98488</v>
      </c>
      <c r="AF33" s="89">
        <v>98025</v>
      </c>
      <c r="AG33" s="89">
        <v>98786</v>
      </c>
      <c r="AH33" s="70">
        <v>98686</v>
      </c>
      <c r="AI33" s="71">
        <v>99072</v>
      </c>
    </row>
    <row r="34" spans="1:35" x14ac:dyDescent="0.35">
      <c r="A34" s="69">
        <v>26</v>
      </c>
      <c r="B34" s="70">
        <v>97987</v>
      </c>
      <c r="C34" s="71">
        <v>98841</v>
      </c>
      <c r="D34" s="89">
        <v>98060</v>
      </c>
      <c r="E34" s="89">
        <v>98864</v>
      </c>
      <c r="F34" s="70">
        <v>97989</v>
      </c>
      <c r="G34" s="71">
        <v>98836</v>
      </c>
      <c r="H34" s="89">
        <v>97898</v>
      </c>
      <c r="I34" s="89">
        <v>98802</v>
      </c>
      <c r="J34" s="70">
        <v>97910</v>
      </c>
      <c r="K34" s="71">
        <v>98820</v>
      </c>
      <c r="L34" s="70">
        <v>98014</v>
      </c>
      <c r="M34" s="71">
        <v>98859</v>
      </c>
      <c r="N34" s="89">
        <v>97783</v>
      </c>
      <c r="O34" s="89">
        <v>98806</v>
      </c>
      <c r="P34" s="89">
        <v>97734</v>
      </c>
      <c r="Q34" s="89">
        <v>98725</v>
      </c>
      <c r="R34" s="70">
        <v>88532</v>
      </c>
      <c r="S34" s="71">
        <v>91203</v>
      </c>
      <c r="T34" s="70">
        <v>91263</v>
      </c>
      <c r="U34" s="71">
        <v>93706</v>
      </c>
      <c r="V34" s="70">
        <v>93688</v>
      </c>
      <c r="W34" s="71">
        <v>95908</v>
      </c>
      <c r="X34" s="70">
        <v>94476</v>
      </c>
      <c r="Y34" s="71">
        <v>96470</v>
      </c>
      <c r="Z34" s="70">
        <v>95551</v>
      </c>
      <c r="AA34" s="71">
        <v>97201</v>
      </c>
      <c r="AB34" s="70">
        <v>96789</v>
      </c>
      <c r="AC34" s="71">
        <v>98009</v>
      </c>
      <c r="AD34" s="70">
        <v>97465</v>
      </c>
      <c r="AE34" s="71">
        <v>98446</v>
      </c>
      <c r="AF34" s="89">
        <v>97927</v>
      </c>
      <c r="AG34" s="89">
        <v>98747</v>
      </c>
      <c r="AH34" s="70">
        <v>98639</v>
      </c>
      <c r="AI34" s="71">
        <v>99055</v>
      </c>
    </row>
    <row r="35" spans="1:35" x14ac:dyDescent="0.35">
      <c r="A35" s="69">
        <v>27</v>
      </c>
      <c r="B35" s="70">
        <v>97855</v>
      </c>
      <c r="C35" s="71">
        <v>98789</v>
      </c>
      <c r="D35" s="89">
        <v>97928</v>
      </c>
      <c r="E35" s="89">
        <v>98811</v>
      </c>
      <c r="F35" s="70">
        <v>97844</v>
      </c>
      <c r="G35" s="71">
        <v>98779</v>
      </c>
      <c r="H35" s="89">
        <v>97738</v>
      </c>
      <c r="I35" s="89">
        <v>98740</v>
      </c>
      <c r="J35" s="70">
        <v>97746</v>
      </c>
      <c r="K35" s="71">
        <v>98756</v>
      </c>
      <c r="L35" s="70">
        <v>97861</v>
      </c>
      <c r="M35" s="71">
        <v>98800</v>
      </c>
      <c r="N35" s="89">
        <v>97599</v>
      </c>
      <c r="O35" s="89">
        <v>98732</v>
      </c>
      <c r="P35" s="89">
        <v>97530</v>
      </c>
      <c r="Q35" s="89">
        <v>98643</v>
      </c>
      <c r="R35" s="70">
        <v>88375</v>
      </c>
      <c r="S35" s="71">
        <v>91125</v>
      </c>
      <c r="T35" s="70">
        <v>91092</v>
      </c>
      <c r="U35" s="71">
        <v>93630</v>
      </c>
      <c r="V35" s="70">
        <v>93516</v>
      </c>
      <c r="W35" s="71">
        <v>95843</v>
      </c>
      <c r="X35" s="70">
        <v>94311</v>
      </c>
      <c r="Y35" s="71">
        <v>96412</v>
      </c>
      <c r="Z35" s="70">
        <v>95415</v>
      </c>
      <c r="AA35" s="71">
        <v>97147</v>
      </c>
      <c r="AB35" s="70">
        <v>96678</v>
      </c>
      <c r="AC35" s="71">
        <v>97962</v>
      </c>
      <c r="AD35" s="70">
        <v>97366</v>
      </c>
      <c r="AE35" s="71">
        <v>98402</v>
      </c>
      <c r="AF35" s="89">
        <v>97835</v>
      </c>
      <c r="AG35" s="89">
        <v>98706</v>
      </c>
      <c r="AH35" s="70">
        <v>98593</v>
      </c>
      <c r="AI35" s="71">
        <v>99037</v>
      </c>
    </row>
    <row r="36" spans="1:35" x14ac:dyDescent="0.35">
      <c r="A36" s="69">
        <v>28</v>
      </c>
      <c r="B36" s="70">
        <v>97722</v>
      </c>
      <c r="C36" s="71">
        <v>98735</v>
      </c>
      <c r="D36" s="89">
        <v>97795</v>
      </c>
      <c r="E36" s="89">
        <v>98755</v>
      </c>
      <c r="F36" s="70">
        <v>97698</v>
      </c>
      <c r="G36" s="71">
        <v>98719</v>
      </c>
      <c r="H36" s="89">
        <v>97575</v>
      </c>
      <c r="I36" s="89">
        <v>98674</v>
      </c>
      <c r="J36" s="70">
        <v>97579</v>
      </c>
      <c r="K36" s="71">
        <v>98689</v>
      </c>
      <c r="L36" s="70">
        <v>97703</v>
      </c>
      <c r="M36" s="71">
        <v>98736</v>
      </c>
      <c r="N36" s="89">
        <v>97406</v>
      </c>
      <c r="O36" s="89">
        <v>98654</v>
      </c>
      <c r="P36" s="89">
        <v>97316</v>
      </c>
      <c r="Q36" s="89">
        <v>98555</v>
      </c>
      <c r="R36" s="70">
        <v>88223</v>
      </c>
      <c r="S36" s="71">
        <v>91041</v>
      </c>
      <c r="T36" s="70">
        <v>90920</v>
      </c>
      <c r="U36" s="71">
        <v>93552</v>
      </c>
      <c r="V36" s="70">
        <v>93341</v>
      </c>
      <c r="W36" s="71">
        <v>95777</v>
      </c>
      <c r="X36" s="70">
        <v>94147</v>
      </c>
      <c r="Y36" s="71">
        <v>96350</v>
      </c>
      <c r="Z36" s="70">
        <v>95287</v>
      </c>
      <c r="AA36" s="71">
        <v>97093</v>
      </c>
      <c r="AB36" s="70">
        <v>96572</v>
      </c>
      <c r="AC36" s="71">
        <v>97913</v>
      </c>
      <c r="AD36" s="70">
        <v>97269</v>
      </c>
      <c r="AE36" s="71">
        <v>98357</v>
      </c>
      <c r="AF36" s="89">
        <v>97747</v>
      </c>
      <c r="AG36" s="89">
        <v>98665</v>
      </c>
      <c r="AH36" s="70">
        <v>98549</v>
      </c>
      <c r="AI36" s="71">
        <v>99019</v>
      </c>
    </row>
    <row r="37" spans="1:35" x14ac:dyDescent="0.35">
      <c r="A37" s="69">
        <v>29</v>
      </c>
      <c r="B37" s="70">
        <v>97588</v>
      </c>
      <c r="C37" s="71">
        <v>98677</v>
      </c>
      <c r="D37" s="89">
        <v>97659</v>
      </c>
      <c r="E37" s="89">
        <v>98697</v>
      </c>
      <c r="F37" s="70">
        <v>97547</v>
      </c>
      <c r="G37" s="71">
        <v>98656</v>
      </c>
      <c r="H37" s="89">
        <v>97408</v>
      </c>
      <c r="I37" s="89">
        <v>98605</v>
      </c>
      <c r="J37" s="70">
        <v>97406</v>
      </c>
      <c r="K37" s="71">
        <v>98617</v>
      </c>
      <c r="L37" s="70">
        <v>97540</v>
      </c>
      <c r="M37" s="71">
        <v>98668</v>
      </c>
      <c r="N37" s="89">
        <v>97205</v>
      </c>
      <c r="O37" s="89">
        <v>98570</v>
      </c>
      <c r="P37" s="89">
        <v>97089</v>
      </c>
      <c r="Q37" s="89">
        <v>98462</v>
      </c>
      <c r="R37" s="70">
        <v>88076</v>
      </c>
      <c r="S37" s="71">
        <v>90956</v>
      </c>
      <c r="T37" s="70">
        <v>90740</v>
      </c>
      <c r="U37" s="71">
        <v>93467</v>
      </c>
      <c r="V37" s="70">
        <v>93173</v>
      </c>
      <c r="W37" s="71">
        <v>95709</v>
      </c>
      <c r="X37" s="70">
        <v>93975</v>
      </c>
      <c r="Y37" s="71">
        <v>96283</v>
      </c>
      <c r="Z37" s="70">
        <v>95165</v>
      </c>
      <c r="AA37" s="71">
        <v>97039</v>
      </c>
      <c r="AB37" s="70">
        <v>96466</v>
      </c>
      <c r="AC37" s="71">
        <v>97862</v>
      </c>
      <c r="AD37" s="70">
        <v>97173</v>
      </c>
      <c r="AE37" s="71">
        <v>98309</v>
      </c>
      <c r="AF37" s="89">
        <v>97658</v>
      </c>
      <c r="AG37" s="89">
        <v>98621</v>
      </c>
      <c r="AH37" s="70">
        <v>98505</v>
      </c>
      <c r="AI37" s="71">
        <v>98999</v>
      </c>
    </row>
    <row r="38" spans="1:35" x14ac:dyDescent="0.35">
      <c r="A38" s="69">
        <v>30</v>
      </c>
      <c r="B38" s="70">
        <v>97452</v>
      </c>
      <c r="C38" s="71">
        <v>98615</v>
      </c>
      <c r="D38" s="89">
        <v>97519</v>
      </c>
      <c r="E38" s="89">
        <v>98635</v>
      </c>
      <c r="F38" s="70">
        <v>97393</v>
      </c>
      <c r="G38" s="71">
        <v>98588</v>
      </c>
      <c r="H38" s="89">
        <v>97238</v>
      </c>
      <c r="I38" s="89">
        <v>98530</v>
      </c>
      <c r="J38" s="70">
        <v>97229</v>
      </c>
      <c r="K38" s="71">
        <v>98540</v>
      </c>
      <c r="L38" s="70">
        <v>97371</v>
      </c>
      <c r="M38" s="71">
        <v>98594</v>
      </c>
      <c r="N38" s="89">
        <v>96994</v>
      </c>
      <c r="O38" s="89">
        <v>98480</v>
      </c>
      <c r="P38" s="89">
        <v>96850</v>
      </c>
      <c r="Q38" s="89">
        <v>98361</v>
      </c>
      <c r="R38" s="70">
        <v>87920</v>
      </c>
      <c r="S38" s="71">
        <v>90865</v>
      </c>
      <c r="T38" s="70">
        <v>90554</v>
      </c>
      <c r="U38" s="71">
        <v>93377</v>
      </c>
      <c r="V38" s="70">
        <v>92998</v>
      </c>
      <c r="W38" s="71">
        <v>95641</v>
      </c>
      <c r="X38" s="70">
        <v>93790</v>
      </c>
      <c r="Y38" s="71">
        <v>96214</v>
      </c>
      <c r="Z38" s="70">
        <v>95041</v>
      </c>
      <c r="AA38" s="71">
        <v>96982</v>
      </c>
      <c r="AB38" s="70">
        <v>96358</v>
      </c>
      <c r="AC38" s="71">
        <v>97808</v>
      </c>
      <c r="AD38" s="70">
        <v>97074</v>
      </c>
      <c r="AE38" s="71">
        <v>98259</v>
      </c>
      <c r="AF38" s="89">
        <v>97567</v>
      </c>
      <c r="AG38" s="89">
        <v>98573</v>
      </c>
      <c r="AH38" s="70">
        <v>98461</v>
      </c>
      <c r="AI38" s="71">
        <v>98979</v>
      </c>
    </row>
    <row r="39" spans="1:35" x14ac:dyDescent="0.35">
      <c r="A39" s="69">
        <v>31</v>
      </c>
      <c r="B39" s="70">
        <v>97312</v>
      </c>
      <c r="C39" s="71">
        <v>98549</v>
      </c>
      <c r="D39" s="89">
        <v>97376</v>
      </c>
      <c r="E39" s="89">
        <v>98569</v>
      </c>
      <c r="F39" s="70">
        <v>97235</v>
      </c>
      <c r="G39" s="71">
        <v>98515</v>
      </c>
      <c r="H39" s="89">
        <v>97063</v>
      </c>
      <c r="I39" s="89">
        <v>98451</v>
      </c>
      <c r="J39" s="70">
        <v>97048</v>
      </c>
      <c r="K39" s="71">
        <v>98458</v>
      </c>
      <c r="L39" s="70">
        <v>97196</v>
      </c>
      <c r="M39" s="71">
        <v>98514</v>
      </c>
      <c r="N39" s="89">
        <v>96773</v>
      </c>
      <c r="O39" s="89">
        <v>98383</v>
      </c>
      <c r="P39" s="89">
        <v>96601</v>
      </c>
      <c r="Q39" s="89">
        <v>98252</v>
      </c>
      <c r="R39" s="70">
        <v>87760</v>
      </c>
      <c r="S39" s="71">
        <v>90769</v>
      </c>
      <c r="T39" s="70">
        <v>90364</v>
      </c>
      <c r="U39" s="71">
        <v>93283</v>
      </c>
      <c r="V39" s="70">
        <v>92822</v>
      </c>
      <c r="W39" s="71">
        <v>95569</v>
      </c>
      <c r="X39" s="70">
        <v>93599</v>
      </c>
      <c r="Y39" s="71">
        <v>96142</v>
      </c>
      <c r="Z39" s="70">
        <v>94913</v>
      </c>
      <c r="AA39" s="71">
        <v>96922</v>
      </c>
      <c r="AB39" s="70">
        <v>96246</v>
      </c>
      <c r="AC39" s="71">
        <v>97749</v>
      </c>
      <c r="AD39" s="70">
        <v>96972</v>
      </c>
      <c r="AE39" s="71">
        <v>98205</v>
      </c>
      <c r="AF39" s="89">
        <v>97473</v>
      </c>
      <c r="AG39" s="89">
        <v>98523</v>
      </c>
      <c r="AH39" s="70">
        <v>98416</v>
      </c>
      <c r="AI39" s="71">
        <v>98957</v>
      </c>
    </row>
    <row r="40" spans="1:35" x14ac:dyDescent="0.35">
      <c r="A40" s="69">
        <v>32</v>
      </c>
      <c r="B40" s="70">
        <v>97170</v>
      </c>
      <c r="C40" s="71">
        <v>98478</v>
      </c>
      <c r="D40" s="89">
        <v>97230</v>
      </c>
      <c r="E40" s="89">
        <v>98500</v>
      </c>
      <c r="F40" s="70">
        <v>97072</v>
      </c>
      <c r="G40" s="71">
        <v>98437</v>
      </c>
      <c r="H40" s="89">
        <v>96885</v>
      </c>
      <c r="I40" s="89">
        <v>98367</v>
      </c>
      <c r="J40" s="70">
        <v>96862</v>
      </c>
      <c r="K40" s="71">
        <v>98370</v>
      </c>
      <c r="L40" s="70">
        <v>97015</v>
      </c>
      <c r="M40" s="71">
        <v>98428</v>
      </c>
      <c r="N40" s="89">
        <v>96544</v>
      </c>
      <c r="O40" s="89">
        <v>98281</v>
      </c>
      <c r="P40" s="89">
        <v>96342</v>
      </c>
      <c r="Q40" s="89">
        <v>98135</v>
      </c>
      <c r="R40" s="70">
        <v>87596</v>
      </c>
      <c r="S40" s="71">
        <v>90667</v>
      </c>
      <c r="T40" s="70">
        <v>90173</v>
      </c>
      <c r="U40" s="71">
        <v>93183</v>
      </c>
      <c r="V40" s="70">
        <v>92650</v>
      </c>
      <c r="W40" s="71">
        <v>95497</v>
      </c>
      <c r="X40" s="70">
        <v>93401</v>
      </c>
      <c r="Y40" s="71">
        <v>96066</v>
      </c>
      <c r="Z40" s="70">
        <v>94778</v>
      </c>
      <c r="AA40" s="71">
        <v>96855</v>
      </c>
      <c r="AB40" s="70">
        <v>96131</v>
      </c>
      <c r="AC40" s="71">
        <v>97687</v>
      </c>
      <c r="AD40" s="70">
        <v>96866</v>
      </c>
      <c r="AE40" s="71">
        <v>98146</v>
      </c>
      <c r="AF40" s="89">
        <v>97375</v>
      </c>
      <c r="AG40" s="89">
        <v>98469</v>
      </c>
      <c r="AH40" s="70">
        <v>98371</v>
      </c>
      <c r="AI40" s="71">
        <v>98934</v>
      </c>
    </row>
    <row r="41" spans="1:35" x14ac:dyDescent="0.35">
      <c r="A41" s="69">
        <v>33</v>
      </c>
      <c r="B41" s="70">
        <v>97024</v>
      </c>
      <c r="C41" s="71">
        <v>98403</v>
      </c>
      <c r="D41" s="89">
        <v>97080</v>
      </c>
      <c r="E41" s="89">
        <v>98426</v>
      </c>
      <c r="F41" s="70">
        <v>96906</v>
      </c>
      <c r="G41" s="71">
        <v>98354</v>
      </c>
      <c r="H41" s="89">
        <v>96703</v>
      </c>
      <c r="I41" s="89">
        <v>98278</v>
      </c>
      <c r="J41" s="70">
        <v>96672</v>
      </c>
      <c r="K41" s="71">
        <v>98278</v>
      </c>
      <c r="L41" s="70">
        <v>96828</v>
      </c>
      <c r="M41" s="71">
        <v>98336</v>
      </c>
      <c r="N41" s="89">
        <v>96308</v>
      </c>
      <c r="O41" s="89">
        <v>98171</v>
      </c>
      <c r="P41" s="89">
        <v>96073</v>
      </c>
      <c r="Q41" s="89">
        <v>98008</v>
      </c>
      <c r="R41" s="70">
        <v>87424</v>
      </c>
      <c r="S41" s="71">
        <v>90558</v>
      </c>
      <c r="T41" s="70">
        <v>89973</v>
      </c>
      <c r="U41" s="71">
        <v>93076</v>
      </c>
      <c r="V41" s="70">
        <v>92477</v>
      </c>
      <c r="W41" s="71">
        <v>95422</v>
      </c>
      <c r="X41" s="70">
        <v>93195</v>
      </c>
      <c r="Y41" s="71">
        <v>95987</v>
      </c>
      <c r="Z41" s="70">
        <v>94645</v>
      </c>
      <c r="AA41" s="71">
        <v>96785</v>
      </c>
      <c r="AB41" s="70">
        <v>96010</v>
      </c>
      <c r="AC41" s="71">
        <v>97619</v>
      </c>
      <c r="AD41" s="70">
        <v>96755</v>
      </c>
      <c r="AE41" s="71">
        <v>98083</v>
      </c>
      <c r="AF41" s="89">
        <v>97273</v>
      </c>
      <c r="AG41" s="89">
        <v>98411</v>
      </c>
      <c r="AH41" s="70">
        <v>98324</v>
      </c>
      <c r="AI41" s="71">
        <v>98910</v>
      </c>
    </row>
    <row r="42" spans="1:35" x14ac:dyDescent="0.35">
      <c r="A42" s="69">
        <v>34</v>
      </c>
      <c r="B42" s="70">
        <v>96876</v>
      </c>
      <c r="C42" s="71">
        <v>98323</v>
      </c>
      <c r="D42" s="89">
        <v>96927</v>
      </c>
      <c r="E42" s="89">
        <v>98348</v>
      </c>
      <c r="F42" s="70">
        <v>96736</v>
      </c>
      <c r="G42" s="71">
        <v>98267</v>
      </c>
      <c r="H42" s="89">
        <v>96516</v>
      </c>
      <c r="I42" s="89">
        <v>98184</v>
      </c>
      <c r="J42" s="70">
        <v>96478</v>
      </c>
      <c r="K42" s="71">
        <v>98181</v>
      </c>
      <c r="L42" s="70">
        <v>96635</v>
      </c>
      <c r="M42" s="71">
        <v>98239</v>
      </c>
      <c r="N42" s="89">
        <v>96066</v>
      </c>
      <c r="O42" s="89">
        <v>98055</v>
      </c>
      <c r="P42" s="89">
        <v>95797</v>
      </c>
      <c r="Q42" s="89">
        <v>97873</v>
      </c>
      <c r="R42" s="70">
        <v>87237</v>
      </c>
      <c r="S42" s="71">
        <v>90439</v>
      </c>
      <c r="T42" s="70">
        <v>89766</v>
      </c>
      <c r="U42" s="71">
        <v>92966</v>
      </c>
      <c r="V42" s="70">
        <v>92304</v>
      </c>
      <c r="W42" s="71">
        <v>95346</v>
      </c>
      <c r="X42" s="70">
        <v>92970</v>
      </c>
      <c r="Y42" s="71">
        <v>95900</v>
      </c>
      <c r="Z42" s="70">
        <v>94506</v>
      </c>
      <c r="AA42" s="71">
        <v>96708</v>
      </c>
      <c r="AB42" s="70">
        <v>95881</v>
      </c>
      <c r="AC42" s="71">
        <v>97545</v>
      </c>
      <c r="AD42" s="70">
        <v>96637</v>
      </c>
      <c r="AE42" s="71">
        <v>98014</v>
      </c>
      <c r="AF42" s="89">
        <v>97164</v>
      </c>
      <c r="AG42" s="89">
        <v>98347</v>
      </c>
      <c r="AH42" s="70">
        <v>98276</v>
      </c>
      <c r="AI42" s="71">
        <v>98885</v>
      </c>
    </row>
    <row r="43" spans="1:35" x14ac:dyDescent="0.35">
      <c r="A43" s="69">
        <v>35</v>
      </c>
      <c r="B43" s="70">
        <v>96724</v>
      </c>
      <c r="C43" s="71">
        <v>98240</v>
      </c>
      <c r="D43" s="89">
        <v>96772</v>
      </c>
      <c r="E43" s="89">
        <v>98265</v>
      </c>
      <c r="F43" s="70">
        <v>96562</v>
      </c>
      <c r="G43" s="71">
        <v>98175</v>
      </c>
      <c r="H43" s="89">
        <v>96325</v>
      </c>
      <c r="I43" s="89">
        <v>98085</v>
      </c>
      <c r="J43" s="70">
        <v>96278</v>
      </c>
      <c r="K43" s="71">
        <v>98079</v>
      </c>
      <c r="L43" s="70">
        <v>96435</v>
      </c>
      <c r="M43" s="71">
        <v>98136</v>
      </c>
      <c r="N43" s="89">
        <v>95817</v>
      </c>
      <c r="O43" s="89">
        <v>97933</v>
      </c>
      <c r="P43" s="89">
        <v>95512</v>
      </c>
      <c r="Q43" s="89">
        <v>97730</v>
      </c>
      <c r="R43" s="70">
        <v>87029</v>
      </c>
      <c r="S43" s="71">
        <v>90307</v>
      </c>
      <c r="T43" s="70">
        <v>89558</v>
      </c>
      <c r="U43" s="71">
        <v>92855</v>
      </c>
      <c r="V43" s="70">
        <v>92122</v>
      </c>
      <c r="W43" s="71">
        <v>95261</v>
      </c>
      <c r="X43" s="70">
        <v>92735</v>
      </c>
      <c r="Y43" s="71">
        <v>95804</v>
      </c>
      <c r="Z43" s="70">
        <v>94359</v>
      </c>
      <c r="AA43" s="71">
        <v>96624</v>
      </c>
      <c r="AB43" s="70">
        <v>95744</v>
      </c>
      <c r="AC43" s="71">
        <v>97464</v>
      </c>
      <c r="AD43" s="70">
        <v>96511</v>
      </c>
      <c r="AE43" s="71">
        <v>97939</v>
      </c>
      <c r="AF43" s="89">
        <v>97048</v>
      </c>
      <c r="AG43" s="89">
        <v>98277</v>
      </c>
      <c r="AH43" s="70">
        <v>98226</v>
      </c>
      <c r="AI43" s="71">
        <v>98858</v>
      </c>
    </row>
    <row r="44" spans="1:35" x14ac:dyDescent="0.35">
      <c r="A44" s="69">
        <v>36</v>
      </c>
      <c r="B44" s="70">
        <v>96568</v>
      </c>
      <c r="C44" s="71">
        <v>98153</v>
      </c>
      <c r="D44" s="89">
        <v>96612</v>
      </c>
      <c r="E44" s="89">
        <v>98176</v>
      </c>
      <c r="F44" s="70">
        <v>96383</v>
      </c>
      <c r="G44" s="71">
        <v>98080</v>
      </c>
      <c r="H44" s="89">
        <v>96127</v>
      </c>
      <c r="I44" s="89">
        <v>97980</v>
      </c>
      <c r="J44" s="70">
        <v>96072</v>
      </c>
      <c r="K44" s="71">
        <v>97973</v>
      </c>
      <c r="L44" s="70">
        <v>96228</v>
      </c>
      <c r="M44" s="71">
        <v>98028</v>
      </c>
      <c r="N44" s="89">
        <v>95561</v>
      </c>
      <c r="O44" s="89">
        <v>97805</v>
      </c>
      <c r="P44" s="89">
        <v>95218</v>
      </c>
      <c r="Q44" s="89">
        <v>97579</v>
      </c>
      <c r="R44" s="70">
        <v>86808</v>
      </c>
      <c r="S44" s="71">
        <v>90166</v>
      </c>
      <c r="T44" s="70">
        <v>89346</v>
      </c>
      <c r="U44" s="71">
        <v>92743</v>
      </c>
      <c r="V44" s="70">
        <v>91925</v>
      </c>
      <c r="W44" s="71">
        <v>95171</v>
      </c>
      <c r="X44" s="70">
        <v>92493</v>
      </c>
      <c r="Y44" s="71">
        <v>95701</v>
      </c>
      <c r="Z44" s="70">
        <v>94202</v>
      </c>
      <c r="AA44" s="71">
        <v>96532</v>
      </c>
      <c r="AB44" s="70">
        <v>95598</v>
      </c>
      <c r="AC44" s="71">
        <v>97375</v>
      </c>
      <c r="AD44" s="70">
        <v>96375</v>
      </c>
      <c r="AE44" s="71">
        <v>97856</v>
      </c>
      <c r="AF44" s="89">
        <v>96924</v>
      </c>
      <c r="AG44" s="89">
        <v>98200</v>
      </c>
      <c r="AH44" s="70">
        <v>98174</v>
      </c>
      <c r="AI44" s="71">
        <v>98830</v>
      </c>
    </row>
    <row r="45" spans="1:35" x14ac:dyDescent="0.35">
      <c r="A45" s="69">
        <v>37</v>
      </c>
      <c r="B45" s="70">
        <v>96405</v>
      </c>
      <c r="C45" s="71">
        <v>98060</v>
      </c>
      <c r="D45" s="89">
        <v>96448</v>
      </c>
      <c r="E45" s="89">
        <v>98081</v>
      </c>
      <c r="F45" s="70">
        <v>96198</v>
      </c>
      <c r="G45" s="71">
        <v>97978</v>
      </c>
      <c r="H45" s="89">
        <v>95923</v>
      </c>
      <c r="I45" s="89">
        <v>97869</v>
      </c>
      <c r="J45" s="70">
        <v>95860</v>
      </c>
      <c r="K45" s="71">
        <v>97861</v>
      </c>
      <c r="L45" s="70">
        <v>96013</v>
      </c>
      <c r="M45" s="71">
        <v>97913</v>
      </c>
      <c r="N45" s="89">
        <v>95294</v>
      </c>
      <c r="O45" s="89">
        <v>97670</v>
      </c>
      <c r="P45" s="89">
        <v>94916</v>
      </c>
      <c r="Q45" s="89">
        <v>97420</v>
      </c>
      <c r="R45" s="70">
        <v>86566</v>
      </c>
      <c r="S45" s="71">
        <v>90017</v>
      </c>
      <c r="T45" s="70">
        <v>89132</v>
      </c>
      <c r="U45" s="71">
        <v>92626</v>
      </c>
      <c r="V45" s="70">
        <v>91706</v>
      </c>
      <c r="W45" s="71">
        <v>95075</v>
      </c>
      <c r="X45" s="70">
        <v>92273</v>
      </c>
      <c r="Y45" s="71">
        <v>95594</v>
      </c>
      <c r="Z45" s="70">
        <v>94033</v>
      </c>
      <c r="AA45" s="71">
        <v>96430</v>
      </c>
      <c r="AB45" s="70">
        <v>95440</v>
      </c>
      <c r="AC45" s="71">
        <v>97278</v>
      </c>
      <c r="AD45" s="70">
        <v>96230</v>
      </c>
      <c r="AE45" s="71">
        <v>97765</v>
      </c>
      <c r="AF45" s="89">
        <v>96790</v>
      </c>
      <c r="AG45" s="89">
        <v>98116</v>
      </c>
      <c r="AH45" s="70">
        <v>98122</v>
      </c>
      <c r="AI45" s="71">
        <v>98800</v>
      </c>
    </row>
    <row r="46" spans="1:35" x14ac:dyDescent="0.35">
      <c r="A46" s="69">
        <v>38</v>
      </c>
      <c r="B46" s="70">
        <v>96236</v>
      </c>
      <c r="C46" s="71">
        <v>97960</v>
      </c>
      <c r="D46" s="89">
        <v>96277</v>
      </c>
      <c r="E46" s="89">
        <v>97979</v>
      </c>
      <c r="F46" s="70">
        <v>96006</v>
      </c>
      <c r="G46" s="71">
        <v>97870</v>
      </c>
      <c r="H46" s="89">
        <v>95712</v>
      </c>
      <c r="I46" s="89">
        <v>97752</v>
      </c>
      <c r="J46" s="70">
        <v>95641</v>
      </c>
      <c r="K46" s="71">
        <v>97743</v>
      </c>
      <c r="L46" s="70">
        <v>95791</v>
      </c>
      <c r="M46" s="71">
        <v>97792</v>
      </c>
      <c r="N46" s="89">
        <v>95016</v>
      </c>
      <c r="O46" s="89">
        <v>97526</v>
      </c>
      <c r="P46" s="89">
        <v>94603</v>
      </c>
      <c r="Q46" s="89">
        <v>97252</v>
      </c>
      <c r="R46" s="70">
        <v>86300</v>
      </c>
      <c r="S46" s="71">
        <v>89852</v>
      </c>
      <c r="T46" s="70">
        <v>88903</v>
      </c>
      <c r="U46" s="71">
        <v>92502</v>
      </c>
      <c r="V46" s="70">
        <v>91466</v>
      </c>
      <c r="W46" s="71">
        <v>94965</v>
      </c>
      <c r="X46" s="70">
        <v>92072</v>
      </c>
      <c r="Y46" s="71">
        <v>95486</v>
      </c>
      <c r="Z46" s="70">
        <v>93851</v>
      </c>
      <c r="AA46" s="71">
        <v>96319</v>
      </c>
      <c r="AB46" s="70">
        <v>95270</v>
      </c>
      <c r="AC46" s="71">
        <v>97172</v>
      </c>
      <c r="AD46" s="70">
        <v>96074</v>
      </c>
      <c r="AE46" s="71">
        <v>97668</v>
      </c>
      <c r="AF46" s="89">
        <v>96647</v>
      </c>
      <c r="AG46" s="89">
        <v>98025</v>
      </c>
      <c r="AH46" s="70">
        <v>98068</v>
      </c>
      <c r="AI46" s="71">
        <v>98769</v>
      </c>
    </row>
    <row r="47" spans="1:35" x14ac:dyDescent="0.35">
      <c r="A47" s="69">
        <v>39</v>
      </c>
      <c r="B47" s="70">
        <v>96057</v>
      </c>
      <c r="C47" s="71">
        <v>97853</v>
      </c>
      <c r="D47" s="89">
        <v>96097</v>
      </c>
      <c r="E47" s="89">
        <v>97870</v>
      </c>
      <c r="F47" s="70">
        <v>95809</v>
      </c>
      <c r="G47" s="71">
        <v>97756</v>
      </c>
      <c r="H47" s="89">
        <v>95495</v>
      </c>
      <c r="I47" s="89">
        <v>97628</v>
      </c>
      <c r="J47" s="70">
        <v>95417</v>
      </c>
      <c r="K47" s="71">
        <v>97619</v>
      </c>
      <c r="L47" s="70">
        <v>95561</v>
      </c>
      <c r="M47" s="71">
        <v>97665</v>
      </c>
      <c r="N47" s="89">
        <v>94725</v>
      </c>
      <c r="O47" s="89">
        <v>97375</v>
      </c>
      <c r="P47" s="89">
        <v>94277</v>
      </c>
      <c r="Q47" s="89">
        <v>97075</v>
      </c>
      <c r="R47" s="70">
        <v>86006</v>
      </c>
      <c r="S47" s="71">
        <v>89671</v>
      </c>
      <c r="T47" s="70">
        <v>88661</v>
      </c>
      <c r="U47" s="71">
        <v>92371</v>
      </c>
      <c r="V47" s="70">
        <v>91208</v>
      </c>
      <c r="W47" s="71">
        <v>94847</v>
      </c>
      <c r="X47" s="70">
        <v>91866</v>
      </c>
      <c r="Y47" s="71">
        <v>95368</v>
      </c>
      <c r="Z47" s="70">
        <v>93656</v>
      </c>
      <c r="AA47" s="71">
        <v>96199</v>
      </c>
      <c r="AB47" s="70">
        <v>95087</v>
      </c>
      <c r="AC47" s="71">
        <v>97059</v>
      </c>
      <c r="AD47" s="70">
        <v>95905</v>
      </c>
      <c r="AE47" s="71">
        <v>97562</v>
      </c>
      <c r="AF47" s="89">
        <v>96492</v>
      </c>
      <c r="AG47" s="89">
        <v>97927</v>
      </c>
      <c r="AH47" s="70">
        <v>98012</v>
      </c>
      <c r="AI47" s="71">
        <v>98735</v>
      </c>
    </row>
    <row r="48" spans="1:35" x14ac:dyDescent="0.35">
      <c r="A48" s="69">
        <v>40</v>
      </c>
      <c r="B48" s="70">
        <v>95869</v>
      </c>
      <c r="C48" s="71">
        <v>97737</v>
      </c>
      <c r="D48" s="89">
        <v>95908</v>
      </c>
      <c r="E48" s="89">
        <v>97753</v>
      </c>
      <c r="F48" s="70">
        <v>95603</v>
      </c>
      <c r="G48" s="71">
        <v>97633</v>
      </c>
      <c r="H48" s="89">
        <v>95272</v>
      </c>
      <c r="I48" s="89">
        <v>97499</v>
      </c>
      <c r="J48" s="70">
        <v>95188</v>
      </c>
      <c r="K48" s="71">
        <v>97488</v>
      </c>
      <c r="L48" s="70">
        <v>95324</v>
      </c>
      <c r="M48" s="71">
        <v>97532</v>
      </c>
      <c r="N48" s="89">
        <v>94422</v>
      </c>
      <c r="O48" s="89">
        <v>97215</v>
      </c>
      <c r="P48" s="89">
        <v>93937</v>
      </c>
      <c r="Q48" s="89">
        <v>96887</v>
      </c>
      <c r="R48" s="70">
        <v>85684</v>
      </c>
      <c r="S48" s="71">
        <v>89474</v>
      </c>
      <c r="T48" s="70">
        <v>88410</v>
      </c>
      <c r="U48" s="71">
        <v>92230</v>
      </c>
      <c r="V48" s="70">
        <v>90936</v>
      </c>
      <c r="W48" s="71">
        <v>94723</v>
      </c>
      <c r="X48" s="70">
        <v>91646</v>
      </c>
      <c r="Y48" s="71">
        <v>95240</v>
      </c>
      <c r="Z48" s="70">
        <v>93444</v>
      </c>
      <c r="AA48" s="71">
        <v>96069</v>
      </c>
      <c r="AB48" s="70">
        <v>94890</v>
      </c>
      <c r="AC48" s="71">
        <v>96936</v>
      </c>
      <c r="AD48" s="70">
        <v>95724</v>
      </c>
      <c r="AE48" s="71">
        <v>97448</v>
      </c>
      <c r="AF48" s="89">
        <v>96325</v>
      </c>
      <c r="AG48" s="89">
        <v>97821</v>
      </c>
      <c r="AH48" s="70">
        <v>97953</v>
      </c>
      <c r="AI48" s="71">
        <v>98699</v>
      </c>
    </row>
    <row r="49" spans="1:35" x14ac:dyDescent="0.35">
      <c r="A49" s="69">
        <v>41</v>
      </c>
      <c r="B49" s="70">
        <v>95668</v>
      </c>
      <c r="C49" s="71">
        <v>97610</v>
      </c>
      <c r="D49" s="89">
        <v>95708</v>
      </c>
      <c r="E49" s="89">
        <v>97627</v>
      </c>
      <c r="F49" s="70">
        <v>95389</v>
      </c>
      <c r="G49" s="71">
        <v>97502</v>
      </c>
      <c r="H49" s="89">
        <v>95042</v>
      </c>
      <c r="I49" s="89">
        <v>97362</v>
      </c>
      <c r="J49" s="70">
        <v>94951</v>
      </c>
      <c r="K49" s="71">
        <v>97348</v>
      </c>
      <c r="L49" s="70">
        <v>95078</v>
      </c>
      <c r="M49" s="71">
        <v>97394</v>
      </c>
      <c r="N49" s="89">
        <v>94107</v>
      </c>
      <c r="O49" s="89">
        <v>97047</v>
      </c>
      <c r="P49" s="89">
        <v>93582</v>
      </c>
      <c r="Q49" s="89">
        <v>96687</v>
      </c>
      <c r="R49" s="70">
        <v>85339</v>
      </c>
      <c r="S49" s="71">
        <v>89267</v>
      </c>
      <c r="T49" s="70">
        <v>88144</v>
      </c>
      <c r="U49" s="71">
        <v>92079</v>
      </c>
      <c r="V49" s="70">
        <v>90655</v>
      </c>
      <c r="W49" s="71">
        <v>94593</v>
      </c>
      <c r="X49" s="70">
        <v>91410</v>
      </c>
      <c r="Y49" s="71">
        <v>95101</v>
      </c>
      <c r="Z49" s="70">
        <v>93217</v>
      </c>
      <c r="AA49" s="71">
        <v>95930</v>
      </c>
      <c r="AB49" s="70">
        <v>94678</v>
      </c>
      <c r="AC49" s="71">
        <v>96805</v>
      </c>
      <c r="AD49" s="70">
        <v>95529</v>
      </c>
      <c r="AE49" s="71">
        <v>97326</v>
      </c>
      <c r="AF49" s="89">
        <v>96146</v>
      </c>
      <c r="AG49" s="89">
        <v>97708</v>
      </c>
      <c r="AH49" s="70">
        <v>97892</v>
      </c>
      <c r="AI49" s="71">
        <v>98660</v>
      </c>
    </row>
    <row r="50" spans="1:35" x14ac:dyDescent="0.35">
      <c r="A50" s="69">
        <v>42</v>
      </c>
      <c r="B50" s="70">
        <v>95453</v>
      </c>
      <c r="C50" s="71">
        <v>97472</v>
      </c>
      <c r="D50" s="89">
        <v>95493</v>
      </c>
      <c r="E50" s="89">
        <v>97491</v>
      </c>
      <c r="F50" s="70">
        <v>95164</v>
      </c>
      <c r="G50" s="71">
        <v>97360</v>
      </c>
      <c r="H50" s="89">
        <v>94801</v>
      </c>
      <c r="I50" s="89">
        <v>97217</v>
      </c>
      <c r="J50" s="70">
        <v>94706</v>
      </c>
      <c r="K50" s="71">
        <v>97200</v>
      </c>
      <c r="L50" s="70">
        <v>94821</v>
      </c>
      <c r="M50" s="71">
        <v>97247</v>
      </c>
      <c r="N50" s="89">
        <v>93781</v>
      </c>
      <c r="O50" s="89">
        <v>96867</v>
      </c>
      <c r="P50" s="89">
        <v>93211</v>
      </c>
      <c r="Q50" s="89">
        <v>96474</v>
      </c>
      <c r="R50" s="70">
        <v>84979</v>
      </c>
      <c r="S50" s="71">
        <v>89044</v>
      </c>
      <c r="T50" s="70">
        <v>87861</v>
      </c>
      <c r="U50" s="71">
        <v>91921</v>
      </c>
      <c r="V50" s="70">
        <v>90362</v>
      </c>
      <c r="W50" s="71">
        <v>94453</v>
      </c>
      <c r="X50" s="70">
        <v>91155</v>
      </c>
      <c r="Y50" s="71">
        <v>94945</v>
      </c>
      <c r="Z50" s="70">
        <v>92972</v>
      </c>
      <c r="AA50" s="71">
        <v>95779</v>
      </c>
      <c r="AB50" s="70">
        <v>94450</v>
      </c>
      <c r="AC50" s="71">
        <v>96664</v>
      </c>
      <c r="AD50" s="70">
        <v>95320</v>
      </c>
      <c r="AE50" s="71">
        <v>97195</v>
      </c>
      <c r="AF50" s="89">
        <v>95954</v>
      </c>
      <c r="AG50" s="89">
        <v>97586</v>
      </c>
      <c r="AH50" s="70">
        <v>97826</v>
      </c>
      <c r="AI50" s="71">
        <v>98617</v>
      </c>
    </row>
    <row r="51" spans="1:35" x14ac:dyDescent="0.35">
      <c r="A51" s="69">
        <v>43</v>
      </c>
      <c r="B51" s="70">
        <v>95221</v>
      </c>
      <c r="C51" s="71">
        <v>97321</v>
      </c>
      <c r="D51" s="89">
        <v>95262</v>
      </c>
      <c r="E51" s="89">
        <v>97343</v>
      </c>
      <c r="F51" s="70">
        <v>94925</v>
      </c>
      <c r="G51" s="71">
        <v>97207</v>
      </c>
      <c r="H51" s="89">
        <v>94549</v>
      </c>
      <c r="I51" s="89">
        <v>97061</v>
      </c>
      <c r="J51" s="70">
        <v>94450</v>
      </c>
      <c r="K51" s="71">
        <v>97042</v>
      </c>
      <c r="L51" s="70">
        <v>94553</v>
      </c>
      <c r="M51" s="71">
        <v>97092</v>
      </c>
      <c r="N51" s="89">
        <v>93445</v>
      </c>
      <c r="O51" s="89">
        <v>96678</v>
      </c>
      <c r="P51" s="89">
        <v>92825</v>
      </c>
      <c r="Q51" s="89">
        <v>96247</v>
      </c>
      <c r="R51" s="70">
        <v>84592</v>
      </c>
      <c r="S51" s="71">
        <v>88807</v>
      </c>
      <c r="T51" s="70">
        <v>87572</v>
      </c>
      <c r="U51" s="71">
        <v>91753</v>
      </c>
      <c r="V51" s="70">
        <v>90039</v>
      </c>
      <c r="W51" s="71">
        <v>94297</v>
      </c>
      <c r="X51" s="70">
        <v>90885</v>
      </c>
      <c r="Y51" s="71">
        <v>94780</v>
      </c>
      <c r="Z51" s="70">
        <v>92710</v>
      </c>
      <c r="AA51" s="71">
        <v>95619</v>
      </c>
      <c r="AB51" s="70">
        <v>94207</v>
      </c>
      <c r="AC51" s="71">
        <v>96515</v>
      </c>
      <c r="AD51" s="70">
        <v>95096</v>
      </c>
      <c r="AE51" s="71">
        <v>97056</v>
      </c>
      <c r="AF51" s="89">
        <v>95749</v>
      </c>
      <c r="AG51" s="89">
        <v>97457</v>
      </c>
      <c r="AH51" s="70">
        <v>97755</v>
      </c>
      <c r="AI51" s="71">
        <v>98570</v>
      </c>
    </row>
    <row r="52" spans="1:35" x14ac:dyDescent="0.35">
      <c r="A52" s="69">
        <v>44</v>
      </c>
      <c r="B52" s="70">
        <v>94967</v>
      </c>
      <c r="C52" s="71">
        <v>97155</v>
      </c>
      <c r="D52" s="89">
        <v>95012</v>
      </c>
      <c r="E52" s="89">
        <v>97182</v>
      </c>
      <c r="F52" s="70">
        <v>94671</v>
      </c>
      <c r="G52" s="71">
        <v>97041</v>
      </c>
      <c r="H52" s="89">
        <v>94282</v>
      </c>
      <c r="I52" s="89">
        <v>96894</v>
      </c>
      <c r="J52" s="70">
        <v>94178</v>
      </c>
      <c r="K52" s="71">
        <v>96872</v>
      </c>
      <c r="L52" s="70">
        <v>94272</v>
      </c>
      <c r="M52" s="71">
        <v>96926</v>
      </c>
      <c r="N52" s="89">
        <v>93096</v>
      </c>
      <c r="O52" s="89">
        <v>96478</v>
      </c>
      <c r="P52" s="89">
        <v>92423</v>
      </c>
      <c r="Q52" s="89">
        <v>96008</v>
      </c>
      <c r="R52" s="70">
        <v>84178</v>
      </c>
      <c r="S52" s="71">
        <v>88557</v>
      </c>
      <c r="T52" s="70">
        <v>87262</v>
      </c>
      <c r="U52" s="71">
        <v>91572</v>
      </c>
      <c r="V52" s="70">
        <v>89687</v>
      </c>
      <c r="W52" s="71">
        <v>94125</v>
      </c>
      <c r="X52" s="70">
        <v>90594</v>
      </c>
      <c r="Y52" s="71">
        <v>94604</v>
      </c>
      <c r="Z52" s="70">
        <v>92430</v>
      </c>
      <c r="AA52" s="71">
        <v>95451</v>
      </c>
      <c r="AB52" s="70">
        <v>93947</v>
      </c>
      <c r="AC52" s="71">
        <v>96358</v>
      </c>
      <c r="AD52" s="70">
        <v>94858</v>
      </c>
      <c r="AE52" s="71">
        <v>96911</v>
      </c>
      <c r="AF52" s="89">
        <v>95530</v>
      </c>
      <c r="AG52" s="89">
        <v>97322</v>
      </c>
      <c r="AH52" s="70">
        <v>97678</v>
      </c>
      <c r="AI52" s="71">
        <v>98518</v>
      </c>
    </row>
    <row r="53" spans="1:35" x14ac:dyDescent="0.35">
      <c r="A53" s="69">
        <v>45</v>
      </c>
      <c r="B53" s="70">
        <v>94687</v>
      </c>
      <c r="C53" s="71">
        <v>96972</v>
      </c>
      <c r="D53" s="89">
        <v>94739</v>
      </c>
      <c r="E53" s="89">
        <v>97004</v>
      </c>
      <c r="F53" s="70">
        <v>94397</v>
      </c>
      <c r="G53" s="71">
        <v>96861</v>
      </c>
      <c r="H53" s="89">
        <v>93998</v>
      </c>
      <c r="I53" s="89">
        <v>96713</v>
      </c>
      <c r="J53" s="70">
        <v>93890</v>
      </c>
      <c r="K53" s="71">
        <v>96690</v>
      </c>
      <c r="L53" s="70">
        <v>93975</v>
      </c>
      <c r="M53" s="71">
        <v>96748</v>
      </c>
      <c r="N53" s="89">
        <v>92732</v>
      </c>
      <c r="O53" s="89">
        <v>96264</v>
      </c>
      <c r="P53" s="89">
        <v>92003</v>
      </c>
      <c r="Q53" s="89">
        <v>95756</v>
      </c>
      <c r="R53" s="70">
        <v>83740</v>
      </c>
      <c r="S53" s="71">
        <v>88294</v>
      </c>
      <c r="T53" s="70">
        <v>86923</v>
      </c>
      <c r="U53" s="71">
        <v>91374</v>
      </c>
      <c r="V53" s="70">
        <v>89316</v>
      </c>
      <c r="W53" s="71">
        <v>93936</v>
      </c>
      <c r="X53" s="70">
        <v>90280</v>
      </c>
      <c r="Y53" s="71">
        <v>94418</v>
      </c>
      <c r="Z53" s="70">
        <v>92131</v>
      </c>
      <c r="AA53" s="71">
        <v>95276</v>
      </c>
      <c r="AB53" s="70">
        <v>93671</v>
      </c>
      <c r="AC53" s="71">
        <v>96194</v>
      </c>
      <c r="AD53" s="70">
        <v>94605</v>
      </c>
      <c r="AE53" s="71">
        <v>96759</v>
      </c>
      <c r="AF53" s="89">
        <v>95297</v>
      </c>
      <c r="AG53" s="89">
        <v>97180</v>
      </c>
      <c r="AH53" s="70">
        <v>97592</v>
      </c>
      <c r="AI53" s="71">
        <v>98460</v>
      </c>
    </row>
    <row r="54" spans="1:35" x14ac:dyDescent="0.35">
      <c r="A54" s="69">
        <v>46</v>
      </c>
      <c r="B54" s="70">
        <v>94380</v>
      </c>
      <c r="C54" s="71">
        <v>96772</v>
      </c>
      <c r="D54" s="89">
        <v>94441</v>
      </c>
      <c r="E54" s="89">
        <v>96810</v>
      </c>
      <c r="F54" s="70">
        <v>94102</v>
      </c>
      <c r="G54" s="71">
        <v>96665</v>
      </c>
      <c r="H54" s="89">
        <v>93694</v>
      </c>
      <c r="I54" s="89">
        <v>96516</v>
      </c>
      <c r="J54" s="70">
        <v>93581</v>
      </c>
      <c r="K54" s="71">
        <v>96494</v>
      </c>
      <c r="L54" s="70">
        <v>93661</v>
      </c>
      <c r="M54" s="71">
        <v>96556</v>
      </c>
      <c r="N54" s="89">
        <v>92348</v>
      </c>
      <c r="O54" s="89">
        <v>96035</v>
      </c>
      <c r="P54" s="89">
        <v>91564</v>
      </c>
      <c r="Q54" s="89">
        <v>95489</v>
      </c>
      <c r="R54" s="70">
        <v>83281</v>
      </c>
      <c r="S54" s="71">
        <v>88023</v>
      </c>
      <c r="T54" s="70">
        <v>86555</v>
      </c>
      <c r="U54" s="71">
        <v>91161</v>
      </c>
      <c r="V54" s="70">
        <v>88926</v>
      </c>
      <c r="W54" s="71">
        <v>93732</v>
      </c>
      <c r="X54" s="70">
        <v>89941</v>
      </c>
      <c r="Y54" s="71">
        <v>94221</v>
      </c>
      <c r="Z54" s="70">
        <v>91811</v>
      </c>
      <c r="AA54" s="71">
        <v>95092</v>
      </c>
      <c r="AB54" s="70">
        <v>93376</v>
      </c>
      <c r="AC54" s="71">
        <v>96023</v>
      </c>
      <c r="AD54" s="70">
        <v>94334</v>
      </c>
      <c r="AE54" s="71">
        <v>96599</v>
      </c>
      <c r="AF54" s="89">
        <v>95049</v>
      </c>
      <c r="AG54" s="89">
        <v>97032</v>
      </c>
      <c r="AH54" s="70">
        <v>97497</v>
      </c>
      <c r="AI54" s="71">
        <v>98395</v>
      </c>
    </row>
    <row r="55" spans="1:35" x14ac:dyDescent="0.35">
      <c r="A55" s="69">
        <v>47</v>
      </c>
      <c r="B55" s="70">
        <v>94043</v>
      </c>
      <c r="C55" s="71">
        <v>96552</v>
      </c>
      <c r="D55" s="89">
        <v>94115</v>
      </c>
      <c r="E55" s="89">
        <v>96597</v>
      </c>
      <c r="F55" s="70">
        <v>93784</v>
      </c>
      <c r="G55" s="71">
        <v>96452</v>
      </c>
      <c r="H55" s="89">
        <v>93369</v>
      </c>
      <c r="I55" s="89">
        <v>96303</v>
      </c>
      <c r="J55" s="70">
        <v>93250</v>
      </c>
      <c r="K55" s="71">
        <v>96282</v>
      </c>
      <c r="L55" s="70">
        <v>93327</v>
      </c>
      <c r="M55" s="71">
        <v>96348</v>
      </c>
      <c r="N55" s="89">
        <v>91937</v>
      </c>
      <c r="O55" s="89">
        <v>95788</v>
      </c>
      <c r="P55" s="89">
        <v>91100</v>
      </c>
      <c r="Q55" s="89">
        <v>95203</v>
      </c>
      <c r="R55" s="70">
        <v>82793</v>
      </c>
      <c r="S55" s="71">
        <v>87738</v>
      </c>
      <c r="T55" s="70">
        <v>86160</v>
      </c>
      <c r="U55" s="71">
        <v>90931</v>
      </c>
      <c r="V55" s="70">
        <v>88539</v>
      </c>
      <c r="W55" s="71">
        <v>93518</v>
      </c>
      <c r="X55" s="70">
        <v>89577</v>
      </c>
      <c r="Y55" s="71">
        <v>94013</v>
      </c>
      <c r="Z55" s="70">
        <v>91471</v>
      </c>
      <c r="AA55" s="71">
        <v>94898</v>
      </c>
      <c r="AB55" s="70">
        <v>93063</v>
      </c>
      <c r="AC55" s="71">
        <v>95842</v>
      </c>
      <c r="AD55" s="70">
        <v>94047</v>
      </c>
      <c r="AE55" s="71">
        <v>96431</v>
      </c>
      <c r="AF55" s="89">
        <v>94785</v>
      </c>
      <c r="AG55" s="89">
        <v>96875</v>
      </c>
      <c r="AH55" s="70">
        <v>97391</v>
      </c>
      <c r="AI55" s="71">
        <v>98323</v>
      </c>
    </row>
    <row r="56" spans="1:35" x14ac:dyDescent="0.35">
      <c r="A56" s="69">
        <v>48</v>
      </c>
      <c r="B56" s="70">
        <v>93674</v>
      </c>
      <c r="C56" s="71">
        <v>96312</v>
      </c>
      <c r="D56" s="89">
        <v>93759</v>
      </c>
      <c r="E56" s="89">
        <v>96364</v>
      </c>
      <c r="F56" s="70">
        <v>93436</v>
      </c>
      <c r="G56" s="71">
        <v>96220</v>
      </c>
      <c r="H56" s="89">
        <v>93016</v>
      </c>
      <c r="I56" s="89">
        <v>96070</v>
      </c>
      <c r="J56" s="70">
        <v>92893</v>
      </c>
      <c r="K56" s="71">
        <v>96052</v>
      </c>
      <c r="L56" s="70">
        <v>92970</v>
      </c>
      <c r="M56" s="71">
        <v>96123</v>
      </c>
      <c r="N56" s="89">
        <v>91493</v>
      </c>
      <c r="O56" s="89">
        <v>95522</v>
      </c>
      <c r="P56" s="89">
        <v>90608</v>
      </c>
      <c r="Q56" s="89">
        <v>94897</v>
      </c>
      <c r="R56" s="70">
        <v>82281</v>
      </c>
      <c r="S56" s="71">
        <v>87440</v>
      </c>
      <c r="T56" s="70">
        <v>85733</v>
      </c>
      <c r="U56" s="71">
        <v>90679</v>
      </c>
      <c r="V56" s="70">
        <v>88139</v>
      </c>
      <c r="W56" s="71">
        <v>93287</v>
      </c>
      <c r="X56" s="70">
        <v>89193</v>
      </c>
      <c r="Y56" s="71">
        <v>93793</v>
      </c>
      <c r="Z56" s="70">
        <v>91114</v>
      </c>
      <c r="AA56" s="71">
        <v>94693</v>
      </c>
      <c r="AB56" s="70">
        <v>92734</v>
      </c>
      <c r="AC56" s="71">
        <v>95652</v>
      </c>
      <c r="AD56" s="70">
        <v>93745</v>
      </c>
      <c r="AE56" s="71">
        <v>96254</v>
      </c>
      <c r="AF56" s="89">
        <v>94508</v>
      </c>
      <c r="AG56" s="89">
        <v>96709</v>
      </c>
      <c r="AH56" s="70">
        <v>97273</v>
      </c>
      <c r="AI56" s="71">
        <v>98243</v>
      </c>
    </row>
    <row r="57" spans="1:35" x14ac:dyDescent="0.35">
      <c r="A57" s="69">
        <v>49</v>
      </c>
      <c r="B57" s="70">
        <v>93270</v>
      </c>
      <c r="C57" s="71">
        <v>96050</v>
      </c>
      <c r="D57" s="89">
        <v>93368</v>
      </c>
      <c r="E57" s="89">
        <v>96109</v>
      </c>
      <c r="F57" s="70">
        <v>93054</v>
      </c>
      <c r="G57" s="71">
        <v>95965</v>
      </c>
      <c r="H57" s="89">
        <v>92631</v>
      </c>
      <c r="I57" s="89">
        <v>95815</v>
      </c>
      <c r="J57" s="70">
        <v>92505</v>
      </c>
      <c r="K57" s="71">
        <v>95802</v>
      </c>
      <c r="L57" s="70">
        <v>92585</v>
      </c>
      <c r="M57" s="71">
        <v>95880</v>
      </c>
      <c r="N57" s="89">
        <v>91016</v>
      </c>
      <c r="O57" s="89">
        <v>95237</v>
      </c>
      <c r="P57" s="89">
        <v>90083</v>
      </c>
      <c r="Q57" s="89">
        <v>94568</v>
      </c>
      <c r="R57" s="70">
        <v>81734</v>
      </c>
      <c r="S57" s="71">
        <v>87118</v>
      </c>
      <c r="T57" s="70">
        <v>85268</v>
      </c>
      <c r="U57" s="71">
        <v>90405</v>
      </c>
      <c r="V57" s="70">
        <v>87720</v>
      </c>
      <c r="W57" s="71">
        <v>93042</v>
      </c>
      <c r="X57" s="70">
        <v>88795</v>
      </c>
      <c r="Y57" s="71">
        <v>93560</v>
      </c>
      <c r="Z57" s="70">
        <v>90745</v>
      </c>
      <c r="AA57" s="71">
        <v>94478</v>
      </c>
      <c r="AB57" s="70">
        <v>92394</v>
      </c>
      <c r="AC57" s="71">
        <v>95451</v>
      </c>
      <c r="AD57" s="70">
        <v>93432</v>
      </c>
      <c r="AE57" s="71">
        <v>96066</v>
      </c>
      <c r="AF57" s="89">
        <v>94220</v>
      </c>
      <c r="AG57" s="89">
        <v>96535</v>
      </c>
      <c r="AH57" s="70">
        <v>97141</v>
      </c>
      <c r="AI57" s="71">
        <v>98154</v>
      </c>
    </row>
    <row r="58" spans="1:35" x14ac:dyDescent="0.35">
      <c r="A58" s="69">
        <v>50</v>
      </c>
      <c r="B58" s="70">
        <v>92830</v>
      </c>
      <c r="C58" s="71">
        <v>95766</v>
      </c>
      <c r="D58" s="89">
        <v>92940</v>
      </c>
      <c r="E58" s="89">
        <v>95829</v>
      </c>
      <c r="F58" s="70">
        <v>92632</v>
      </c>
      <c r="G58" s="71">
        <v>95686</v>
      </c>
      <c r="H58" s="89">
        <v>92209</v>
      </c>
      <c r="I58" s="89">
        <v>95536</v>
      </c>
      <c r="J58" s="70">
        <v>92082</v>
      </c>
      <c r="K58" s="71">
        <v>95529</v>
      </c>
      <c r="L58" s="70">
        <v>92168</v>
      </c>
      <c r="M58" s="71">
        <v>95617</v>
      </c>
      <c r="N58" s="89">
        <v>90507</v>
      </c>
      <c r="O58" s="89">
        <v>94931</v>
      </c>
      <c r="P58" s="89">
        <v>89523</v>
      </c>
      <c r="Q58" s="89">
        <v>94215</v>
      </c>
      <c r="R58" s="70">
        <v>81151</v>
      </c>
      <c r="S58" s="71">
        <v>86787</v>
      </c>
      <c r="T58" s="70">
        <v>84768</v>
      </c>
      <c r="U58" s="71">
        <v>90113</v>
      </c>
      <c r="V58" s="70">
        <v>87273</v>
      </c>
      <c r="W58" s="71">
        <v>92772</v>
      </c>
      <c r="X58" s="70">
        <v>88385</v>
      </c>
      <c r="Y58" s="71">
        <v>93313</v>
      </c>
      <c r="Z58" s="70">
        <v>90367</v>
      </c>
      <c r="AA58" s="71">
        <v>94249</v>
      </c>
      <c r="AB58" s="70">
        <v>92044</v>
      </c>
      <c r="AC58" s="71">
        <v>95238</v>
      </c>
      <c r="AD58" s="70">
        <v>93110</v>
      </c>
      <c r="AE58" s="71">
        <v>95868</v>
      </c>
      <c r="AF58" s="89">
        <v>93924</v>
      </c>
      <c r="AG58" s="89">
        <v>96350</v>
      </c>
      <c r="AH58" s="70">
        <v>96994</v>
      </c>
      <c r="AI58" s="71">
        <v>98056</v>
      </c>
    </row>
    <row r="59" spans="1:35" x14ac:dyDescent="0.35">
      <c r="A59" s="69">
        <v>51</v>
      </c>
      <c r="B59" s="70">
        <v>92352</v>
      </c>
      <c r="C59" s="71">
        <v>95457</v>
      </c>
      <c r="D59" s="89">
        <v>92472</v>
      </c>
      <c r="E59" s="89">
        <v>95524</v>
      </c>
      <c r="F59" s="70">
        <v>92168</v>
      </c>
      <c r="G59" s="71">
        <v>95380</v>
      </c>
      <c r="H59" s="89">
        <v>91747</v>
      </c>
      <c r="I59" s="89">
        <v>95231</v>
      </c>
      <c r="J59" s="70">
        <v>91622</v>
      </c>
      <c r="K59" s="71">
        <v>95231</v>
      </c>
      <c r="L59" s="70">
        <v>91718</v>
      </c>
      <c r="M59" s="71">
        <v>95332</v>
      </c>
      <c r="N59" s="89">
        <v>89964</v>
      </c>
      <c r="O59" s="89">
        <v>94601</v>
      </c>
      <c r="P59" s="89">
        <v>88926</v>
      </c>
      <c r="Q59" s="89">
        <v>93837</v>
      </c>
      <c r="R59" s="70">
        <v>80523</v>
      </c>
      <c r="S59" s="71">
        <v>86425</v>
      </c>
      <c r="T59" s="70">
        <v>84238</v>
      </c>
      <c r="U59" s="71">
        <v>89792</v>
      </c>
      <c r="V59" s="70">
        <v>86797</v>
      </c>
      <c r="W59" s="71">
        <v>92480</v>
      </c>
      <c r="X59" s="70">
        <v>87963</v>
      </c>
      <c r="Y59" s="71">
        <v>93051</v>
      </c>
      <c r="Z59" s="70">
        <v>89977</v>
      </c>
      <c r="AA59" s="71">
        <v>94007</v>
      </c>
      <c r="AB59" s="70">
        <v>91684</v>
      </c>
      <c r="AC59" s="71">
        <v>95012</v>
      </c>
      <c r="AD59" s="70">
        <v>92779</v>
      </c>
      <c r="AE59" s="71">
        <v>95658</v>
      </c>
      <c r="AF59" s="89">
        <v>93618</v>
      </c>
      <c r="AG59" s="89">
        <v>96154</v>
      </c>
      <c r="AH59" s="70">
        <v>96600</v>
      </c>
      <c r="AI59" s="71">
        <v>97784</v>
      </c>
    </row>
    <row r="60" spans="1:35" x14ac:dyDescent="0.35">
      <c r="A60" s="69">
        <v>52</v>
      </c>
      <c r="B60" s="70">
        <v>91832</v>
      </c>
      <c r="C60" s="71">
        <v>95123</v>
      </c>
      <c r="D60" s="89">
        <v>91961</v>
      </c>
      <c r="E60" s="89">
        <v>95193</v>
      </c>
      <c r="F60" s="70">
        <v>91659</v>
      </c>
      <c r="G60" s="71">
        <v>95047</v>
      </c>
      <c r="H60" s="89">
        <v>91243</v>
      </c>
      <c r="I60" s="89">
        <v>94899</v>
      </c>
      <c r="J60" s="70">
        <v>91122</v>
      </c>
      <c r="K60" s="71">
        <v>94907</v>
      </c>
      <c r="L60" s="70">
        <v>91230</v>
      </c>
      <c r="M60" s="71">
        <v>95023</v>
      </c>
      <c r="N60" s="89">
        <v>89380</v>
      </c>
      <c r="O60" s="89">
        <v>94242</v>
      </c>
      <c r="P60" s="89">
        <v>88289</v>
      </c>
      <c r="Q60" s="89">
        <v>93433</v>
      </c>
      <c r="R60" s="70">
        <v>79859</v>
      </c>
      <c r="S60" s="71">
        <v>86039</v>
      </c>
      <c r="T60" s="70">
        <v>83680</v>
      </c>
      <c r="U60" s="71">
        <v>89450</v>
      </c>
      <c r="V60" s="70">
        <v>86278</v>
      </c>
      <c r="W60" s="71">
        <v>92156</v>
      </c>
      <c r="X60" s="70">
        <v>87524</v>
      </c>
      <c r="Y60" s="71">
        <v>92770</v>
      </c>
      <c r="Z60" s="70">
        <v>89572</v>
      </c>
      <c r="AA60" s="71">
        <v>93747</v>
      </c>
      <c r="AB60" s="70">
        <v>91310</v>
      </c>
      <c r="AC60" s="71">
        <v>94770</v>
      </c>
      <c r="AD60" s="70">
        <v>92433</v>
      </c>
      <c r="AE60" s="71">
        <v>95432</v>
      </c>
      <c r="AF60" s="89">
        <v>93299</v>
      </c>
      <c r="AG60" s="89">
        <v>95943</v>
      </c>
      <c r="AH60" s="70">
        <v>96176</v>
      </c>
      <c r="AI60" s="71">
        <v>97500</v>
      </c>
    </row>
    <row r="61" spans="1:35" x14ac:dyDescent="0.35">
      <c r="A61" s="69">
        <v>53</v>
      </c>
      <c r="B61" s="70">
        <v>91270</v>
      </c>
      <c r="C61" s="71">
        <v>94763</v>
      </c>
      <c r="D61" s="89">
        <v>91406</v>
      </c>
      <c r="E61" s="89">
        <v>94834</v>
      </c>
      <c r="F61" s="70">
        <v>91103</v>
      </c>
      <c r="G61" s="71">
        <v>94686</v>
      </c>
      <c r="H61" s="89">
        <v>90694</v>
      </c>
      <c r="I61" s="89">
        <v>94538</v>
      </c>
      <c r="J61" s="70">
        <v>90577</v>
      </c>
      <c r="K61" s="71">
        <v>94554</v>
      </c>
      <c r="L61" s="70">
        <v>90700</v>
      </c>
      <c r="M61" s="71">
        <v>94688</v>
      </c>
      <c r="N61" s="89">
        <v>88747</v>
      </c>
      <c r="O61" s="89">
        <v>93852</v>
      </c>
      <c r="P61" s="89">
        <v>87606</v>
      </c>
      <c r="Q61" s="89">
        <v>93000</v>
      </c>
      <c r="R61" s="70">
        <v>79164</v>
      </c>
      <c r="S61" s="71">
        <v>85637</v>
      </c>
      <c r="T61" s="70">
        <v>83081</v>
      </c>
      <c r="U61" s="71">
        <v>89081</v>
      </c>
      <c r="V61" s="70">
        <v>85757</v>
      </c>
      <c r="W61" s="71">
        <v>91821</v>
      </c>
      <c r="X61" s="70">
        <v>87064</v>
      </c>
      <c r="Y61" s="71">
        <v>92468</v>
      </c>
      <c r="Z61" s="70">
        <v>89147</v>
      </c>
      <c r="AA61" s="71">
        <v>93467</v>
      </c>
      <c r="AB61" s="70">
        <v>90916</v>
      </c>
      <c r="AC61" s="71">
        <v>94509</v>
      </c>
      <c r="AD61" s="70">
        <v>92069</v>
      </c>
      <c r="AE61" s="71">
        <v>95189</v>
      </c>
      <c r="AF61" s="89">
        <v>92962</v>
      </c>
      <c r="AG61" s="89">
        <v>95716</v>
      </c>
      <c r="AH61" s="70">
        <v>95723</v>
      </c>
      <c r="AI61" s="71">
        <v>97202</v>
      </c>
    </row>
    <row r="62" spans="1:35" x14ac:dyDescent="0.35">
      <c r="A62" s="69">
        <v>54</v>
      </c>
      <c r="B62" s="70">
        <v>90663</v>
      </c>
      <c r="C62" s="71">
        <v>94380</v>
      </c>
      <c r="D62" s="89">
        <v>90804</v>
      </c>
      <c r="E62" s="89">
        <v>94449</v>
      </c>
      <c r="F62" s="70">
        <v>90501</v>
      </c>
      <c r="G62" s="71">
        <v>94296</v>
      </c>
      <c r="H62" s="89">
        <v>90098</v>
      </c>
      <c r="I62" s="89">
        <v>94148</v>
      </c>
      <c r="J62" s="70">
        <v>89986</v>
      </c>
      <c r="K62" s="71">
        <v>94171</v>
      </c>
      <c r="L62" s="70">
        <v>90123</v>
      </c>
      <c r="M62" s="71">
        <v>94323</v>
      </c>
      <c r="N62" s="89">
        <v>88062</v>
      </c>
      <c r="O62" s="89">
        <v>93430</v>
      </c>
      <c r="P62" s="89">
        <v>86874</v>
      </c>
      <c r="Q62" s="89">
        <v>92537</v>
      </c>
      <c r="R62" s="70">
        <v>78419</v>
      </c>
      <c r="S62" s="71">
        <v>85194</v>
      </c>
      <c r="T62" s="70">
        <v>82424</v>
      </c>
      <c r="U62" s="71">
        <v>88677</v>
      </c>
      <c r="V62" s="70">
        <v>85205</v>
      </c>
      <c r="W62" s="71">
        <v>91458</v>
      </c>
      <c r="X62" s="70">
        <v>86576</v>
      </c>
      <c r="Y62" s="71">
        <v>92140</v>
      </c>
      <c r="Z62" s="70">
        <v>88696</v>
      </c>
      <c r="AA62" s="71">
        <v>93163</v>
      </c>
      <c r="AB62" s="70">
        <v>90496</v>
      </c>
      <c r="AC62" s="71">
        <v>94225</v>
      </c>
      <c r="AD62" s="70">
        <v>91681</v>
      </c>
      <c r="AE62" s="71">
        <v>94924</v>
      </c>
      <c r="AF62" s="89">
        <v>92603</v>
      </c>
      <c r="AG62" s="89">
        <v>95468</v>
      </c>
      <c r="AH62" s="70">
        <v>95240</v>
      </c>
      <c r="AI62" s="71">
        <v>96889</v>
      </c>
    </row>
    <row r="63" spans="1:35" x14ac:dyDescent="0.35">
      <c r="A63" s="69">
        <v>55</v>
      </c>
      <c r="B63" s="70">
        <v>90008</v>
      </c>
      <c r="C63" s="71">
        <v>93974</v>
      </c>
      <c r="D63" s="89">
        <v>90153</v>
      </c>
      <c r="E63" s="89">
        <v>94038</v>
      </c>
      <c r="F63" s="70">
        <v>89851</v>
      </c>
      <c r="G63" s="71">
        <v>93877</v>
      </c>
      <c r="H63" s="89">
        <v>89452</v>
      </c>
      <c r="I63" s="89">
        <v>93728</v>
      </c>
      <c r="J63" s="70">
        <v>89345</v>
      </c>
      <c r="K63" s="71">
        <v>93755</v>
      </c>
      <c r="L63" s="70">
        <v>89495</v>
      </c>
      <c r="M63" s="71">
        <v>93926</v>
      </c>
      <c r="N63" s="89">
        <v>87323</v>
      </c>
      <c r="O63" s="89">
        <v>92975</v>
      </c>
      <c r="P63" s="89">
        <v>86089</v>
      </c>
      <c r="Q63" s="89">
        <v>92040</v>
      </c>
      <c r="R63" s="70">
        <v>77621</v>
      </c>
      <c r="S63" s="71">
        <v>84722</v>
      </c>
      <c r="T63" s="70">
        <v>81723</v>
      </c>
      <c r="U63" s="71">
        <v>88242</v>
      </c>
      <c r="V63" s="70">
        <v>84616</v>
      </c>
      <c r="W63" s="71">
        <v>91064</v>
      </c>
      <c r="X63" s="70">
        <v>86053</v>
      </c>
      <c r="Y63" s="71">
        <v>91782</v>
      </c>
      <c r="Z63" s="70">
        <v>88211</v>
      </c>
      <c r="AA63" s="71">
        <v>92830</v>
      </c>
      <c r="AB63" s="70">
        <v>90046</v>
      </c>
      <c r="AC63" s="71">
        <v>93914</v>
      </c>
      <c r="AD63" s="70">
        <v>91264</v>
      </c>
      <c r="AE63" s="71">
        <v>94634</v>
      </c>
      <c r="AF63" s="89">
        <v>92216</v>
      </c>
      <c r="AG63" s="89">
        <v>95198</v>
      </c>
      <c r="AH63" s="70">
        <v>94728</v>
      </c>
      <c r="AI63" s="71">
        <v>96558</v>
      </c>
    </row>
    <row r="64" spans="1:35" x14ac:dyDescent="0.35">
      <c r="A64" s="69">
        <v>56</v>
      </c>
      <c r="B64" s="70">
        <v>89302</v>
      </c>
      <c r="C64" s="71">
        <v>93543</v>
      </c>
      <c r="D64" s="89">
        <v>89450</v>
      </c>
      <c r="E64" s="89">
        <v>93598</v>
      </c>
      <c r="F64" s="70">
        <v>89150</v>
      </c>
      <c r="G64" s="71">
        <v>93425</v>
      </c>
      <c r="H64" s="89">
        <v>88754</v>
      </c>
      <c r="I64" s="89">
        <v>93275</v>
      </c>
      <c r="J64" s="70">
        <v>88651</v>
      </c>
      <c r="K64" s="71">
        <v>93304</v>
      </c>
      <c r="L64" s="70">
        <v>88812</v>
      </c>
      <c r="M64" s="71">
        <v>93495</v>
      </c>
      <c r="N64" s="89">
        <v>86528</v>
      </c>
      <c r="O64" s="89">
        <v>92486</v>
      </c>
      <c r="P64" s="89">
        <v>85248</v>
      </c>
      <c r="Q64" s="89">
        <v>91503</v>
      </c>
      <c r="R64" s="70">
        <v>76756</v>
      </c>
      <c r="S64" s="71">
        <v>84211</v>
      </c>
      <c r="T64" s="70">
        <v>80980</v>
      </c>
      <c r="U64" s="71">
        <v>87767</v>
      </c>
      <c r="V64" s="70">
        <v>83987</v>
      </c>
      <c r="W64" s="71">
        <v>90636</v>
      </c>
      <c r="X64" s="70">
        <v>85491</v>
      </c>
      <c r="Y64" s="71">
        <v>91390</v>
      </c>
      <c r="Z64" s="70">
        <v>87689</v>
      </c>
      <c r="AA64" s="71">
        <v>92466</v>
      </c>
      <c r="AB64" s="70">
        <v>89559</v>
      </c>
      <c r="AC64" s="71">
        <v>93573</v>
      </c>
      <c r="AD64" s="70">
        <v>90812</v>
      </c>
      <c r="AE64" s="71">
        <v>94315</v>
      </c>
      <c r="AF64" s="89">
        <v>91797</v>
      </c>
      <c r="AG64" s="89">
        <v>94899</v>
      </c>
      <c r="AH64" s="70">
        <v>94184</v>
      </c>
      <c r="AI64" s="71">
        <v>96208</v>
      </c>
    </row>
    <row r="65" spans="1:35" x14ac:dyDescent="0.35">
      <c r="A65" s="69">
        <v>57</v>
      </c>
      <c r="B65" s="70">
        <v>88544</v>
      </c>
      <c r="C65" s="71">
        <v>93083</v>
      </c>
      <c r="D65" s="89">
        <v>88693</v>
      </c>
      <c r="E65" s="89">
        <v>93126</v>
      </c>
      <c r="F65" s="70">
        <v>88396</v>
      </c>
      <c r="G65" s="71">
        <v>92939</v>
      </c>
      <c r="H65" s="89">
        <v>88001</v>
      </c>
      <c r="I65" s="89">
        <v>92788</v>
      </c>
      <c r="J65" s="70">
        <v>87903</v>
      </c>
      <c r="K65" s="71">
        <v>92816</v>
      </c>
      <c r="L65" s="70">
        <v>88074</v>
      </c>
      <c r="M65" s="71">
        <v>93028</v>
      </c>
      <c r="N65" s="89">
        <v>85673</v>
      </c>
      <c r="O65" s="89">
        <v>91958</v>
      </c>
      <c r="P65" s="89">
        <v>84347</v>
      </c>
      <c r="Q65" s="89">
        <v>90924</v>
      </c>
      <c r="R65" s="70">
        <v>75852</v>
      </c>
      <c r="S65" s="71">
        <v>83679</v>
      </c>
      <c r="T65" s="70">
        <v>80200</v>
      </c>
      <c r="U65" s="71">
        <v>87266</v>
      </c>
      <c r="V65" s="70">
        <v>83316</v>
      </c>
      <c r="W65" s="71">
        <v>90170</v>
      </c>
      <c r="X65" s="70">
        <v>84886</v>
      </c>
      <c r="Y65" s="71">
        <v>90961</v>
      </c>
      <c r="Z65" s="70">
        <v>87125</v>
      </c>
      <c r="AA65" s="71">
        <v>92066</v>
      </c>
      <c r="AB65" s="70">
        <v>89034</v>
      </c>
      <c r="AC65" s="71">
        <v>93199</v>
      </c>
      <c r="AD65" s="70">
        <v>90324</v>
      </c>
      <c r="AE65" s="71">
        <v>93966</v>
      </c>
      <c r="AF65" s="89">
        <v>91343</v>
      </c>
      <c r="AG65" s="89">
        <v>94572</v>
      </c>
      <c r="AH65" s="70">
        <v>93610</v>
      </c>
      <c r="AI65" s="71">
        <v>95837</v>
      </c>
    </row>
    <row r="66" spans="1:35" x14ac:dyDescent="0.35">
      <c r="A66" s="69">
        <v>58</v>
      </c>
      <c r="B66" s="70">
        <v>87736</v>
      </c>
      <c r="C66" s="71">
        <v>92592</v>
      </c>
      <c r="D66" s="89">
        <v>87883</v>
      </c>
      <c r="E66" s="89">
        <v>92623</v>
      </c>
      <c r="F66" s="70">
        <v>87588</v>
      </c>
      <c r="G66" s="71">
        <v>92420</v>
      </c>
      <c r="H66" s="89">
        <v>87193</v>
      </c>
      <c r="I66" s="89">
        <v>92267</v>
      </c>
      <c r="J66" s="70">
        <v>87098</v>
      </c>
      <c r="K66" s="71">
        <v>92292</v>
      </c>
      <c r="L66" s="70">
        <v>87277</v>
      </c>
      <c r="M66" s="71">
        <v>92523</v>
      </c>
      <c r="N66" s="89">
        <v>84757</v>
      </c>
      <c r="O66" s="89">
        <v>91385</v>
      </c>
      <c r="P66" s="89">
        <v>83386</v>
      </c>
      <c r="Q66" s="89">
        <v>90303</v>
      </c>
      <c r="R66" s="70">
        <v>74896</v>
      </c>
      <c r="S66" s="71">
        <v>83100</v>
      </c>
      <c r="T66" s="70">
        <v>79377</v>
      </c>
      <c r="U66" s="71">
        <v>86717</v>
      </c>
      <c r="V66" s="70">
        <v>82598</v>
      </c>
      <c r="W66" s="71">
        <v>89663</v>
      </c>
      <c r="X66" s="70">
        <v>84234</v>
      </c>
      <c r="Y66" s="71">
        <v>90492</v>
      </c>
      <c r="Z66" s="70">
        <v>86518</v>
      </c>
      <c r="AA66" s="71">
        <v>91629</v>
      </c>
      <c r="AB66" s="70">
        <v>88467</v>
      </c>
      <c r="AC66" s="71">
        <v>92791</v>
      </c>
      <c r="AD66" s="70">
        <v>89796</v>
      </c>
      <c r="AE66" s="71">
        <v>93583</v>
      </c>
      <c r="AF66" s="89">
        <v>90851</v>
      </c>
      <c r="AG66" s="89">
        <v>94213</v>
      </c>
      <c r="AH66" s="70">
        <v>93004</v>
      </c>
      <c r="AI66" s="71">
        <v>95442</v>
      </c>
    </row>
    <row r="67" spans="1:35" x14ac:dyDescent="0.35">
      <c r="A67" s="69">
        <v>59</v>
      </c>
      <c r="B67" s="70">
        <v>86886</v>
      </c>
      <c r="C67" s="71">
        <v>92071</v>
      </c>
      <c r="D67" s="89">
        <v>87022</v>
      </c>
      <c r="E67" s="89">
        <v>92090</v>
      </c>
      <c r="F67" s="70">
        <v>86724</v>
      </c>
      <c r="G67" s="71">
        <v>91870</v>
      </c>
      <c r="H67" s="89">
        <v>86329</v>
      </c>
      <c r="I67" s="89">
        <v>91714</v>
      </c>
      <c r="J67" s="70">
        <v>86236</v>
      </c>
      <c r="K67" s="71">
        <v>91734</v>
      </c>
      <c r="L67" s="70">
        <v>86421</v>
      </c>
      <c r="M67" s="71">
        <v>91980</v>
      </c>
      <c r="N67" s="89">
        <v>83777</v>
      </c>
      <c r="O67" s="89">
        <v>90768</v>
      </c>
      <c r="P67" s="89">
        <v>82361</v>
      </c>
      <c r="Q67" s="89">
        <v>89635</v>
      </c>
      <c r="R67" s="70">
        <v>73866</v>
      </c>
      <c r="S67" s="71">
        <v>82458</v>
      </c>
      <c r="T67" s="70">
        <v>78505</v>
      </c>
      <c r="U67" s="71">
        <v>86135</v>
      </c>
      <c r="V67" s="70">
        <v>81830</v>
      </c>
      <c r="W67" s="71">
        <v>89111</v>
      </c>
      <c r="X67" s="70">
        <v>83535</v>
      </c>
      <c r="Y67" s="71">
        <v>89982</v>
      </c>
      <c r="Z67" s="70">
        <v>85864</v>
      </c>
      <c r="AA67" s="71">
        <v>91154</v>
      </c>
      <c r="AB67" s="70">
        <v>87856</v>
      </c>
      <c r="AC67" s="71">
        <v>92346</v>
      </c>
      <c r="AD67" s="70">
        <v>89227</v>
      </c>
      <c r="AE67" s="71">
        <v>93167</v>
      </c>
      <c r="AF67" s="89">
        <v>90321</v>
      </c>
      <c r="AG67" s="89">
        <v>93823</v>
      </c>
      <c r="AH67" s="70">
        <v>92364</v>
      </c>
      <c r="AI67" s="71">
        <v>95018</v>
      </c>
    </row>
    <row r="68" spans="1:35" x14ac:dyDescent="0.35">
      <c r="A68" s="69">
        <v>60</v>
      </c>
      <c r="B68" s="70">
        <v>85995</v>
      </c>
      <c r="C68" s="71">
        <v>91516</v>
      </c>
      <c r="D68" s="89">
        <v>86112</v>
      </c>
      <c r="E68" s="89">
        <v>91526</v>
      </c>
      <c r="F68" s="70">
        <v>85802</v>
      </c>
      <c r="G68" s="71">
        <v>91289</v>
      </c>
      <c r="H68" s="89">
        <v>85407</v>
      </c>
      <c r="I68" s="89">
        <v>91127</v>
      </c>
      <c r="J68" s="70">
        <v>85316</v>
      </c>
      <c r="K68" s="71">
        <v>91143</v>
      </c>
      <c r="L68" s="70">
        <v>85506</v>
      </c>
      <c r="M68" s="71">
        <v>91396</v>
      </c>
      <c r="N68" s="89">
        <v>82730</v>
      </c>
      <c r="O68" s="89">
        <v>90103</v>
      </c>
      <c r="P68" s="89">
        <v>81272</v>
      </c>
      <c r="Q68" s="89">
        <v>88915</v>
      </c>
      <c r="R68" s="70">
        <v>72775</v>
      </c>
      <c r="S68" s="71">
        <v>81777</v>
      </c>
      <c r="T68" s="70">
        <v>77571</v>
      </c>
      <c r="U68" s="71">
        <v>85501</v>
      </c>
      <c r="V68" s="70">
        <v>81009</v>
      </c>
      <c r="W68" s="71">
        <v>88513</v>
      </c>
      <c r="X68" s="70">
        <v>82783</v>
      </c>
      <c r="Y68" s="71">
        <v>89428</v>
      </c>
      <c r="Z68" s="70">
        <v>85161</v>
      </c>
      <c r="AA68" s="71">
        <v>90638</v>
      </c>
      <c r="AB68" s="70">
        <v>87198</v>
      </c>
      <c r="AC68" s="71">
        <v>91863</v>
      </c>
      <c r="AD68" s="70">
        <v>88614</v>
      </c>
      <c r="AE68" s="71">
        <v>92715</v>
      </c>
      <c r="AF68" s="89">
        <v>89750</v>
      </c>
      <c r="AG68" s="89">
        <v>93401</v>
      </c>
      <c r="AH68" s="70">
        <v>91689</v>
      </c>
      <c r="AI68" s="71">
        <v>94563</v>
      </c>
    </row>
    <row r="69" spans="1:35" x14ac:dyDescent="0.35">
      <c r="A69" s="69">
        <v>61</v>
      </c>
      <c r="B69" s="70">
        <v>85060</v>
      </c>
      <c r="C69" s="71">
        <v>90923</v>
      </c>
      <c r="D69" s="89">
        <v>85147</v>
      </c>
      <c r="E69" s="89">
        <v>90927</v>
      </c>
      <c r="F69" s="70">
        <v>84819</v>
      </c>
      <c r="G69" s="71">
        <v>90673</v>
      </c>
      <c r="H69" s="89">
        <v>84422</v>
      </c>
      <c r="I69" s="89">
        <v>90503</v>
      </c>
      <c r="J69" s="70">
        <v>84333</v>
      </c>
      <c r="K69" s="71">
        <v>90515</v>
      </c>
      <c r="L69" s="70">
        <v>84527</v>
      </c>
      <c r="M69" s="71">
        <v>90767</v>
      </c>
      <c r="N69" s="89">
        <v>81614</v>
      </c>
      <c r="O69" s="89">
        <v>89389</v>
      </c>
      <c r="P69" s="89">
        <v>80112</v>
      </c>
      <c r="Q69" s="89">
        <v>88142</v>
      </c>
      <c r="R69" s="70">
        <v>71628</v>
      </c>
      <c r="S69" s="71">
        <v>81049</v>
      </c>
      <c r="T69" s="70">
        <v>76587</v>
      </c>
      <c r="U69" s="71">
        <v>84820</v>
      </c>
      <c r="V69" s="70">
        <v>80130</v>
      </c>
      <c r="W69" s="71">
        <v>87863</v>
      </c>
      <c r="X69" s="70">
        <v>81974</v>
      </c>
      <c r="Y69" s="71">
        <v>88826</v>
      </c>
      <c r="Z69" s="70">
        <v>84404</v>
      </c>
      <c r="AA69" s="71">
        <v>90077</v>
      </c>
      <c r="AB69" s="70">
        <v>86489</v>
      </c>
      <c r="AC69" s="71">
        <v>91338</v>
      </c>
      <c r="AD69" s="70">
        <v>87953</v>
      </c>
      <c r="AE69" s="71">
        <v>92225</v>
      </c>
      <c r="AF69" s="89">
        <v>89133</v>
      </c>
      <c r="AG69" s="89">
        <v>92942</v>
      </c>
      <c r="AH69" s="70">
        <v>90977</v>
      </c>
      <c r="AI69" s="71">
        <v>94072</v>
      </c>
    </row>
    <row r="70" spans="1:35" x14ac:dyDescent="0.35">
      <c r="A70" s="69">
        <v>62</v>
      </c>
      <c r="B70" s="70">
        <v>84075</v>
      </c>
      <c r="C70" s="71">
        <v>90287</v>
      </c>
      <c r="D70" s="89">
        <v>84125</v>
      </c>
      <c r="E70" s="89">
        <v>90287</v>
      </c>
      <c r="F70" s="70">
        <v>83772</v>
      </c>
      <c r="G70" s="71">
        <v>90017</v>
      </c>
      <c r="H70" s="89">
        <v>83372</v>
      </c>
      <c r="I70" s="89">
        <v>89837</v>
      </c>
      <c r="J70" s="70">
        <v>83286</v>
      </c>
      <c r="K70" s="71">
        <v>89846</v>
      </c>
      <c r="L70" s="70">
        <v>83483</v>
      </c>
      <c r="M70" s="71">
        <v>90091</v>
      </c>
      <c r="N70" s="89">
        <v>80423</v>
      </c>
      <c r="O70" s="89">
        <v>88625</v>
      </c>
      <c r="P70" s="89">
        <v>78882</v>
      </c>
      <c r="Q70" s="89">
        <v>87313</v>
      </c>
      <c r="R70" s="70">
        <v>70422</v>
      </c>
      <c r="S70" s="71">
        <v>80270</v>
      </c>
      <c r="T70" s="70">
        <v>75547</v>
      </c>
      <c r="U70" s="71">
        <v>84088</v>
      </c>
      <c r="V70" s="70">
        <v>79186</v>
      </c>
      <c r="W70" s="71">
        <v>87156</v>
      </c>
      <c r="X70" s="70">
        <v>81102</v>
      </c>
      <c r="Y70" s="71">
        <v>88172</v>
      </c>
      <c r="Z70" s="70">
        <v>83586</v>
      </c>
      <c r="AA70" s="71">
        <v>89466</v>
      </c>
      <c r="AB70" s="70">
        <v>85723</v>
      </c>
      <c r="AC70" s="71">
        <v>90767</v>
      </c>
      <c r="AD70" s="70">
        <v>87237</v>
      </c>
      <c r="AE70" s="71">
        <v>91692</v>
      </c>
      <c r="AF70" s="89">
        <v>88465</v>
      </c>
      <c r="AG70" s="89">
        <v>92443</v>
      </c>
      <c r="AH70" s="70">
        <v>90223</v>
      </c>
      <c r="AI70" s="71">
        <v>93541</v>
      </c>
    </row>
    <row r="71" spans="1:35" x14ac:dyDescent="0.35">
      <c r="A71" s="69">
        <v>63</v>
      </c>
      <c r="B71" s="70">
        <v>83032</v>
      </c>
      <c r="C71" s="71">
        <v>89600</v>
      </c>
      <c r="D71" s="89">
        <v>83042</v>
      </c>
      <c r="E71" s="89">
        <v>89600</v>
      </c>
      <c r="F71" s="70">
        <v>82663</v>
      </c>
      <c r="G71" s="71">
        <v>89317</v>
      </c>
      <c r="H71" s="89">
        <v>82263</v>
      </c>
      <c r="I71" s="89">
        <v>89128</v>
      </c>
      <c r="J71" s="70">
        <v>82177</v>
      </c>
      <c r="K71" s="71">
        <v>89134</v>
      </c>
      <c r="L71" s="70">
        <v>82377</v>
      </c>
      <c r="M71" s="71">
        <v>89370</v>
      </c>
      <c r="N71" s="89">
        <v>79160</v>
      </c>
      <c r="O71" s="89">
        <v>87812</v>
      </c>
      <c r="P71" s="89">
        <v>77582</v>
      </c>
      <c r="Q71" s="89">
        <v>86427</v>
      </c>
      <c r="R71" s="70">
        <v>69170</v>
      </c>
      <c r="S71" s="71">
        <v>79449</v>
      </c>
      <c r="T71" s="70">
        <v>74438</v>
      </c>
      <c r="U71" s="71">
        <v>83289</v>
      </c>
      <c r="V71" s="70">
        <v>78170</v>
      </c>
      <c r="W71" s="71">
        <v>86389</v>
      </c>
      <c r="X71" s="70">
        <v>80160</v>
      </c>
      <c r="Y71" s="71">
        <v>87459</v>
      </c>
      <c r="Z71" s="70">
        <v>82701</v>
      </c>
      <c r="AA71" s="71">
        <v>88801</v>
      </c>
      <c r="AB71" s="70">
        <v>84891</v>
      </c>
      <c r="AC71" s="71">
        <v>90144</v>
      </c>
      <c r="AD71" s="70">
        <v>86459</v>
      </c>
      <c r="AE71" s="71">
        <v>91108</v>
      </c>
      <c r="AF71" s="89">
        <v>87736</v>
      </c>
      <c r="AG71" s="89">
        <v>91896</v>
      </c>
      <c r="AH71" s="70">
        <v>89424</v>
      </c>
      <c r="AI71" s="71">
        <v>92965</v>
      </c>
    </row>
    <row r="72" spans="1:35" x14ac:dyDescent="0.35">
      <c r="A72" s="69">
        <v>64</v>
      </c>
      <c r="B72" s="70">
        <v>81925</v>
      </c>
      <c r="C72" s="71">
        <v>88857</v>
      </c>
      <c r="D72" s="89">
        <v>81899</v>
      </c>
      <c r="E72" s="89">
        <v>88858</v>
      </c>
      <c r="F72" s="70">
        <v>81498</v>
      </c>
      <c r="G72" s="71">
        <v>88569</v>
      </c>
      <c r="H72" s="89">
        <v>81102</v>
      </c>
      <c r="I72" s="89">
        <v>88375</v>
      </c>
      <c r="J72" s="70">
        <v>81013</v>
      </c>
      <c r="K72" s="71">
        <v>88375</v>
      </c>
      <c r="L72" s="70">
        <v>81214</v>
      </c>
      <c r="M72" s="71">
        <v>88609</v>
      </c>
      <c r="N72" s="89">
        <v>77828</v>
      </c>
      <c r="O72" s="89">
        <v>86948</v>
      </c>
      <c r="P72" s="89">
        <v>76215</v>
      </c>
      <c r="Q72" s="89">
        <v>85490</v>
      </c>
      <c r="R72" s="70">
        <v>67823</v>
      </c>
      <c r="S72" s="71">
        <v>78551</v>
      </c>
      <c r="T72" s="70">
        <v>73255</v>
      </c>
      <c r="U72" s="71">
        <v>82425</v>
      </c>
      <c r="V72" s="70">
        <v>77077</v>
      </c>
      <c r="W72" s="71">
        <v>85557</v>
      </c>
      <c r="X72" s="70">
        <v>79142</v>
      </c>
      <c r="Y72" s="71">
        <v>86684</v>
      </c>
      <c r="Z72" s="70">
        <v>81739</v>
      </c>
      <c r="AA72" s="71">
        <v>88075</v>
      </c>
      <c r="AB72" s="70">
        <v>83984</v>
      </c>
      <c r="AC72" s="71">
        <v>89462</v>
      </c>
      <c r="AD72" s="70">
        <v>85606</v>
      </c>
      <c r="AE72" s="71">
        <v>90467</v>
      </c>
      <c r="AF72" s="89">
        <v>86936</v>
      </c>
      <c r="AG72" s="89">
        <v>91293</v>
      </c>
      <c r="AH72" s="70">
        <v>88575</v>
      </c>
      <c r="AI72" s="71">
        <v>92340</v>
      </c>
    </row>
    <row r="73" spans="1:35" x14ac:dyDescent="0.35">
      <c r="A73" s="69">
        <v>65</v>
      </c>
      <c r="B73" s="70">
        <v>80748</v>
      </c>
      <c r="C73" s="71">
        <v>88050</v>
      </c>
      <c r="D73" s="89">
        <v>80691</v>
      </c>
      <c r="E73" s="89">
        <v>88054</v>
      </c>
      <c r="F73" s="70">
        <v>80277</v>
      </c>
      <c r="G73" s="71">
        <v>87769</v>
      </c>
      <c r="H73" s="89">
        <v>79893</v>
      </c>
      <c r="I73" s="89">
        <v>87574</v>
      </c>
      <c r="J73" s="70">
        <v>79795</v>
      </c>
      <c r="K73" s="71">
        <v>87568</v>
      </c>
      <c r="L73" s="70">
        <v>79996</v>
      </c>
      <c r="M73" s="71">
        <v>87809</v>
      </c>
      <c r="N73" s="89">
        <v>76434</v>
      </c>
      <c r="O73" s="89">
        <v>86032</v>
      </c>
      <c r="P73" s="89">
        <v>74786</v>
      </c>
      <c r="Q73" s="89">
        <v>84502</v>
      </c>
      <c r="R73" s="70">
        <v>66404</v>
      </c>
      <c r="S73" s="71">
        <v>77598</v>
      </c>
      <c r="T73" s="70">
        <v>71997</v>
      </c>
      <c r="U73" s="71">
        <v>81492</v>
      </c>
      <c r="V73" s="70">
        <v>75900</v>
      </c>
      <c r="W73" s="71">
        <v>84655</v>
      </c>
      <c r="X73" s="70">
        <v>78039</v>
      </c>
      <c r="Y73" s="71">
        <v>85840</v>
      </c>
      <c r="Z73" s="70">
        <v>80694</v>
      </c>
      <c r="AA73" s="71">
        <v>87282</v>
      </c>
      <c r="AB73" s="70">
        <v>82993</v>
      </c>
      <c r="AC73" s="71">
        <v>88714</v>
      </c>
      <c r="AD73" s="70">
        <v>84672</v>
      </c>
      <c r="AE73" s="71">
        <v>89762</v>
      </c>
      <c r="AF73" s="89">
        <v>86055</v>
      </c>
      <c r="AG73" s="89">
        <v>90628</v>
      </c>
      <c r="AH73" s="70">
        <v>87671</v>
      </c>
      <c r="AI73" s="71">
        <v>91661</v>
      </c>
    </row>
    <row r="74" spans="1:35" x14ac:dyDescent="0.35">
      <c r="A74" s="69">
        <v>66</v>
      </c>
      <c r="B74" s="70">
        <v>79492</v>
      </c>
      <c r="C74" s="71">
        <v>87171</v>
      </c>
      <c r="D74" s="89">
        <v>79412</v>
      </c>
      <c r="E74" s="89">
        <v>87177</v>
      </c>
      <c r="F74" s="70">
        <v>78995</v>
      </c>
      <c r="G74" s="71">
        <v>86910</v>
      </c>
      <c r="H74" s="89">
        <v>78630</v>
      </c>
      <c r="I74" s="89">
        <v>86719</v>
      </c>
      <c r="J74" s="70">
        <v>78518</v>
      </c>
      <c r="K74" s="71">
        <v>86703</v>
      </c>
      <c r="L74" s="70">
        <v>78717</v>
      </c>
      <c r="M74" s="71">
        <v>86965</v>
      </c>
      <c r="N74" s="89">
        <v>74986</v>
      </c>
      <c r="O74" s="89">
        <v>85063</v>
      </c>
      <c r="P74" s="89">
        <v>73296</v>
      </c>
      <c r="Q74" s="89">
        <v>83470</v>
      </c>
      <c r="R74" s="70">
        <v>64917</v>
      </c>
      <c r="S74" s="71">
        <v>76578</v>
      </c>
      <c r="T74" s="70">
        <v>70656</v>
      </c>
      <c r="U74" s="71">
        <v>80482</v>
      </c>
      <c r="V74" s="70">
        <v>74633</v>
      </c>
      <c r="W74" s="71">
        <v>83676</v>
      </c>
      <c r="X74" s="70">
        <v>76846</v>
      </c>
      <c r="Y74" s="71">
        <v>84922</v>
      </c>
      <c r="Z74" s="70">
        <v>79557</v>
      </c>
      <c r="AA74" s="71">
        <v>86416</v>
      </c>
      <c r="AB74" s="70">
        <v>81912</v>
      </c>
      <c r="AC74" s="71">
        <v>87893</v>
      </c>
      <c r="AD74" s="70">
        <v>83648</v>
      </c>
      <c r="AE74" s="71">
        <v>88987</v>
      </c>
      <c r="AF74" s="89">
        <v>85085</v>
      </c>
      <c r="AG74" s="89">
        <v>89894</v>
      </c>
      <c r="AH74" s="70">
        <v>86706</v>
      </c>
      <c r="AI74" s="71">
        <v>90924</v>
      </c>
    </row>
    <row r="75" spans="1:35" x14ac:dyDescent="0.35">
      <c r="A75" s="69">
        <v>67</v>
      </c>
      <c r="B75" s="70">
        <v>78151</v>
      </c>
      <c r="C75" s="71">
        <v>86211</v>
      </c>
      <c r="D75" s="89">
        <v>78054</v>
      </c>
      <c r="E75" s="89">
        <v>86223</v>
      </c>
      <c r="F75" s="70">
        <v>77644</v>
      </c>
      <c r="G75" s="71">
        <v>85982</v>
      </c>
      <c r="H75" s="89">
        <v>77303</v>
      </c>
      <c r="I75" s="89">
        <v>85801</v>
      </c>
      <c r="J75" s="70">
        <v>77172</v>
      </c>
      <c r="K75" s="71">
        <v>85774</v>
      </c>
      <c r="L75" s="70">
        <v>77371</v>
      </c>
      <c r="M75" s="71">
        <v>86067</v>
      </c>
      <c r="N75" s="89">
        <v>73479</v>
      </c>
      <c r="O75" s="89">
        <v>84037</v>
      </c>
      <c r="P75" s="89">
        <v>71749</v>
      </c>
      <c r="Q75" s="89">
        <v>82389</v>
      </c>
      <c r="R75" s="70">
        <v>63355</v>
      </c>
      <c r="S75" s="71">
        <v>75485</v>
      </c>
      <c r="T75" s="70">
        <v>69228</v>
      </c>
      <c r="U75" s="71">
        <v>79388</v>
      </c>
      <c r="V75" s="70">
        <v>73271</v>
      </c>
      <c r="W75" s="71">
        <v>82615</v>
      </c>
      <c r="X75" s="70">
        <v>75558</v>
      </c>
      <c r="Y75" s="71">
        <v>83924</v>
      </c>
      <c r="Z75" s="70">
        <v>78326</v>
      </c>
      <c r="AA75" s="71">
        <v>85472</v>
      </c>
      <c r="AB75" s="70">
        <v>80737</v>
      </c>
      <c r="AC75" s="71">
        <v>86998</v>
      </c>
      <c r="AD75" s="70">
        <v>82531</v>
      </c>
      <c r="AE75" s="71">
        <v>88137</v>
      </c>
      <c r="AF75" s="89">
        <v>84025</v>
      </c>
      <c r="AG75" s="89">
        <v>89088</v>
      </c>
      <c r="AH75" s="70">
        <v>85673</v>
      </c>
      <c r="AI75" s="71">
        <v>90122</v>
      </c>
    </row>
    <row r="76" spans="1:35" x14ac:dyDescent="0.35">
      <c r="A76" s="69">
        <v>68</v>
      </c>
      <c r="B76" s="70">
        <v>76717</v>
      </c>
      <c r="C76" s="71">
        <v>85168</v>
      </c>
      <c r="D76" s="89">
        <v>76613</v>
      </c>
      <c r="E76" s="89">
        <v>85187</v>
      </c>
      <c r="F76" s="70">
        <v>76216</v>
      </c>
      <c r="G76" s="71">
        <v>84978</v>
      </c>
      <c r="H76" s="89">
        <v>75904</v>
      </c>
      <c r="I76" s="89">
        <v>84811</v>
      </c>
      <c r="J76" s="70">
        <v>75755</v>
      </c>
      <c r="K76" s="71">
        <v>84774</v>
      </c>
      <c r="L76" s="70">
        <v>75956</v>
      </c>
      <c r="M76" s="71">
        <v>85107</v>
      </c>
      <c r="N76" s="89">
        <v>71910</v>
      </c>
      <c r="O76" s="89">
        <v>82945</v>
      </c>
      <c r="P76" s="89">
        <v>70141</v>
      </c>
      <c r="Q76" s="89">
        <v>81248</v>
      </c>
      <c r="R76" s="70">
        <v>61716</v>
      </c>
      <c r="S76" s="71">
        <v>74327</v>
      </c>
      <c r="T76" s="70">
        <v>67711</v>
      </c>
      <c r="U76" s="71">
        <v>78211</v>
      </c>
      <c r="V76" s="70">
        <v>71814</v>
      </c>
      <c r="W76" s="71">
        <v>81471</v>
      </c>
      <c r="X76" s="70">
        <v>74175</v>
      </c>
      <c r="Y76" s="71">
        <v>82846</v>
      </c>
      <c r="Z76" s="70">
        <v>77000</v>
      </c>
      <c r="AA76" s="71">
        <v>84451</v>
      </c>
      <c r="AB76" s="70">
        <v>79468</v>
      </c>
      <c r="AC76" s="71">
        <v>86026</v>
      </c>
      <c r="AD76" s="70">
        <v>81322</v>
      </c>
      <c r="AE76" s="71">
        <v>87214</v>
      </c>
      <c r="AF76" s="89">
        <v>82874</v>
      </c>
      <c r="AG76" s="89">
        <v>88210</v>
      </c>
      <c r="AH76" s="70">
        <v>84565</v>
      </c>
      <c r="AI76" s="71">
        <v>89249</v>
      </c>
    </row>
    <row r="77" spans="1:35" x14ac:dyDescent="0.35">
      <c r="A77" s="69">
        <v>69</v>
      </c>
      <c r="B77" s="70">
        <v>75185</v>
      </c>
      <c r="C77" s="71">
        <v>84039</v>
      </c>
      <c r="D77" s="89">
        <v>75084</v>
      </c>
      <c r="E77" s="89">
        <v>84069</v>
      </c>
      <c r="F77" s="70">
        <v>74704</v>
      </c>
      <c r="G77" s="71">
        <v>83889</v>
      </c>
      <c r="H77" s="89">
        <v>74421</v>
      </c>
      <c r="I77" s="89">
        <v>83739</v>
      </c>
      <c r="J77" s="70">
        <v>74263</v>
      </c>
      <c r="K77" s="71">
        <v>83696</v>
      </c>
      <c r="L77" s="70">
        <v>74475</v>
      </c>
      <c r="M77" s="71">
        <v>84073</v>
      </c>
      <c r="N77" s="89">
        <v>70274</v>
      </c>
      <c r="O77" s="89">
        <v>81781</v>
      </c>
      <c r="P77" s="89">
        <v>68468</v>
      </c>
      <c r="Q77" s="89">
        <v>80041</v>
      </c>
      <c r="R77" s="70">
        <v>60020</v>
      </c>
      <c r="S77" s="71">
        <v>73082</v>
      </c>
      <c r="T77" s="70">
        <v>66106</v>
      </c>
      <c r="U77" s="71">
        <v>76949</v>
      </c>
      <c r="V77" s="70">
        <v>70262</v>
      </c>
      <c r="W77" s="71">
        <v>80245</v>
      </c>
      <c r="X77" s="70">
        <v>72699</v>
      </c>
      <c r="Y77" s="71">
        <v>81689</v>
      </c>
      <c r="Z77" s="70">
        <v>75581</v>
      </c>
      <c r="AA77" s="71">
        <v>83352</v>
      </c>
      <c r="AB77" s="70">
        <v>78107</v>
      </c>
      <c r="AC77" s="71">
        <v>84980</v>
      </c>
      <c r="AD77" s="70">
        <v>80024</v>
      </c>
      <c r="AE77" s="71">
        <v>86219</v>
      </c>
      <c r="AF77" s="89">
        <v>81636</v>
      </c>
      <c r="AG77" s="89">
        <v>87263</v>
      </c>
      <c r="AH77" s="70">
        <v>83375</v>
      </c>
      <c r="AI77" s="71">
        <v>88300</v>
      </c>
    </row>
    <row r="78" spans="1:35" x14ac:dyDescent="0.35">
      <c r="A78" s="69">
        <v>70</v>
      </c>
      <c r="B78" s="70">
        <v>73548</v>
      </c>
      <c r="C78" s="71">
        <v>82818</v>
      </c>
      <c r="D78" s="89">
        <v>73461</v>
      </c>
      <c r="E78" s="89">
        <v>82864</v>
      </c>
      <c r="F78" s="70">
        <v>73100</v>
      </c>
      <c r="G78" s="71">
        <v>82706</v>
      </c>
      <c r="H78" s="89">
        <v>72843</v>
      </c>
      <c r="I78" s="89">
        <v>82573</v>
      </c>
      <c r="J78" s="70">
        <v>72691</v>
      </c>
      <c r="K78" s="71">
        <v>82533</v>
      </c>
      <c r="L78" s="70">
        <v>72924</v>
      </c>
      <c r="M78" s="71">
        <v>82955</v>
      </c>
      <c r="N78" s="89">
        <v>68565</v>
      </c>
      <c r="O78" s="89">
        <v>80537</v>
      </c>
      <c r="P78" s="89">
        <v>66732</v>
      </c>
      <c r="Q78" s="89">
        <v>78758</v>
      </c>
      <c r="R78" s="70">
        <v>58261</v>
      </c>
      <c r="S78" s="71">
        <v>71749</v>
      </c>
      <c r="T78" s="70">
        <v>64411</v>
      </c>
      <c r="U78" s="71">
        <v>75600</v>
      </c>
      <c r="V78" s="70">
        <v>68617</v>
      </c>
      <c r="W78" s="71">
        <v>78935</v>
      </c>
      <c r="X78" s="70">
        <v>71130</v>
      </c>
      <c r="Y78" s="71">
        <v>80451</v>
      </c>
      <c r="Z78" s="70">
        <v>74071</v>
      </c>
      <c r="AA78" s="71">
        <v>82176</v>
      </c>
      <c r="AB78" s="70">
        <v>76656</v>
      </c>
      <c r="AC78" s="71">
        <v>83859</v>
      </c>
      <c r="AD78" s="70">
        <v>78637</v>
      </c>
      <c r="AE78" s="71">
        <v>85151</v>
      </c>
      <c r="AF78" s="89">
        <v>80312</v>
      </c>
      <c r="AG78" s="89">
        <v>86245</v>
      </c>
      <c r="AH78" s="70">
        <v>82096</v>
      </c>
      <c r="AI78" s="71">
        <v>87268</v>
      </c>
    </row>
    <row r="79" spans="1:35" x14ac:dyDescent="0.35">
      <c r="A79" s="69">
        <v>71</v>
      </c>
      <c r="B79" s="70">
        <v>71795</v>
      </c>
      <c r="C79" s="71">
        <v>81494</v>
      </c>
      <c r="D79" s="89">
        <v>71732</v>
      </c>
      <c r="E79" s="89">
        <v>81561</v>
      </c>
      <c r="F79" s="70">
        <v>71393</v>
      </c>
      <c r="G79" s="71">
        <v>81414</v>
      </c>
      <c r="H79" s="89">
        <v>71158</v>
      </c>
      <c r="I79" s="89">
        <v>81301</v>
      </c>
      <c r="J79" s="70">
        <v>71027</v>
      </c>
      <c r="K79" s="71">
        <v>81272</v>
      </c>
      <c r="L79" s="70">
        <v>71293</v>
      </c>
      <c r="M79" s="71">
        <v>81739</v>
      </c>
      <c r="N79" s="89">
        <v>66773</v>
      </c>
      <c r="O79" s="89">
        <v>79197</v>
      </c>
      <c r="P79" s="89">
        <v>64927</v>
      </c>
      <c r="Q79" s="89">
        <v>77393</v>
      </c>
      <c r="R79" s="70">
        <v>56440</v>
      </c>
      <c r="S79" s="71">
        <v>70327</v>
      </c>
      <c r="T79" s="70">
        <v>62617</v>
      </c>
      <c r="U79" s="71">
        <v>74155</v>
      </c>
      <c r="V79" s="70">
        <v>66869</v>
      </c>
      <c r="W79" s="71">
        <v>77531</v>
      </c>
      <c r="X79" s="70">
        <v>69459</v>
      </c>
      <c r="Y79" s="71">
        <v>79123</v>
      </c>
      <c r="Z79" s="70">
        <v>72459</v>
      </c>
      <c r="AA79" s="71">
        <v>80913</v>
      </c>
      <c r="AB79" s="70">
        <v>75105</v>
      </c>
      <c r="AC79" s="71">
        <v>82653</v>
      </c>
      <c r="AD79" s="70">
        <v>77152</v>
      </c>
      <c r="AE79" s="71">
        <v>84003</v>
      </c>
      <c r="AF79" s="89">
        <v>78892</v>
      </c>
      <c r="AG79" s="89">
        <v>85150</v>
      </c>
      <c r="AH79" s="70">
        <v>80719</v>
      </c>
      <c r="AI79" s="71">
        <v>86145</v>
      </c>
    </row>
    <row r="80" spans="1:35" x14ac:dyDescent="0.35">
      <c r="A80" s="69">
        <v>72</v>
      </c>
      <c r="B80" s="70">
        <v>69917</v>
      </c>
      <c r="C80" s="71">
        <v>80054</v>
      </c>
      <c r="D80" s="89">
        <v>69889</v>
      </c>
      <c r="E80" s="89">
        <v>80147</v>
      </c>
      <c r="F80" s="70">
        <v>69574</v>
      </c>
      <c r="G80" s="71">
        <v>80004</v>
      </c>
      <c r="H80" s="89">
        <v>69360</v>
      </c>
      <c r="I80" s="89">
        <v>79911</v>
      </c>
      <c r="J80" s="70">
        <v>69261</v>
      </c>
      <c r="K80" s="71">
        <v>79900</v>
      </c>
      <c r="L80" s="70">
        <v>69570</v>
      </c>
      <c r="M80" s="71">
        <v>80414</v>
      </c>
      <c r="N80" s="89">
        <v>64895</v>
      </c>
      <c r="O80" s="89">
        <v>77748</v>
      </c>
      <c r="P80" s="89">
        <v>63046</v>
      </c>
      <c r="Q80" s="89">
        <v>75934</v>
      </c>
      <c r="R80" s="70">
        <v>54554</v>
      </c>
      <c r="S80" s="71">
        <v>68821</v>
      </c>
      <c r="T80" s="70">
        <v>60720</v>
      </c>
      <c r="U80" s="71">
        <v>72605</v>
      </c>
      <c r="V80" s="70">
        <v>65013</v>
      </c>
      <c r="W80" s="71">
        <v>76026</v>
      </c>
      <c r="X80" s="70">
        <v>67680</v>
      </c>
      <c r="Y80" s="71">
        <v>77698</v>
      </c>
      <c r="Z80" s="70">
        <v>70740</v>
      </c>
      <c r="AA80" s="71">
        <v>79556</v>
      </c>
      <c r="AB80" s="70">
        <v>73448</v>
      </c>
      <c r="AC80" s="71">
        <v>81358</v>
      </c>
      <c r="AD80" s="70">
        <v>75563</v>
      </c>
      <c r="AE80" s="71">
        <v>82767</v>
      </c>
      <c r="AF80" s="89">
        <v>77371</v>
      </c>
      <c r="AG80" s="89">
        <v>83971</v>
      </c>
      <c r="AH80" s="70">
        <v>79237</v>
      </c>
      <c r="AI80" s="71">
        <v>84924</v>
      </c>
    </row>
    <row r="81" spans="1:35" x14ac:dyDescent="0.35">
      <c r="A81" s="69">
        <v>73</v>
      </c>
      <c r="B81" s="70">
        <v>67915</v>
      </c>
      <c r="C81" s="71">
        <v>78494</v>
      </c>
      <c r="D81" s="89">
        <v>67930</v>
      </c>
      <c r="E81" s="89">
        <v>78616</v>
      </c>
      <c r="F81" s="70">
        <v>67640</v>
      </c>
      <c r="G81" s="71">
        <v>78475</v>
      </c>
      <c r="H81" s="89">
        <v>67447</v>
      </c>
      <c r="I81" s="89">
        <v>78404</v>
      </c>
      <c r="J81" s="70">
        <v>67384</v>
      </c>
      <c r="K81" s="71">
        <v>78413</v>
      </c>
      <c r="L81" s="70">
        <v>67744</v>
      </c>
      <c r="M81" s="71">
        <v>78975</v>
      </c>
      <c r="N81" s="89">
        <v>62919</v>
      </c>
      <c r="O81" s="89">
        <v>76180</v>
      </c>
      <c r="P81" s="89">
        <v>61080</v>
      </c>
      <c r="Q81" s="89">
        <v>74369</v>
      </c>
      <c r="R81" s="70">
        <v>52561</v>
      </c>
      <c r="S81" s="71">
        <v>67189</v>
      </c>
      <c r="T81" s="70">
        <v>58728</v>
      </c>
      <c r="U81" s="71">
        <v>70955</v>
      </c>
      <c r="V81" s="70">
        <v>63056</v>
      </c>
      <c r="W81" s="71">
        <v>74422</v>
      </c>
      <c r="X81" s="70">
        <v>65802</v>
      </c>
      <c r="Y81" s="71">
        <v>76179</v>
      </c>
      <c r="Z81" s="70">
        <v>68921</v>
      </c>
      <c r="AA81" s="71">
        <v>78108</v>
      </c>
      <c r="AB81" s="70">
        <v>71691</v>
      </c>
      <c r="AC81" s="71">
        <v>79973</v>
      </c>
      <c r="AD81" s="70">
        <v>73876</v>
      </c>
      <c r="AE81" s="71">
        <v>81446</v>
      </c>
      <c r="AF81" s="89">
        <v>75752</v>
      </c>
      <c r="AG81" s="89">
        <v>82708</v>
      </c>
      <c r="AH81" s="70">
        <v>77641</v>
      </c>
      <c r="AI81" s="71">
        <v>83598</v>
      </c>
    </row>
    <row r="82" spans="1:35" x14ac:dyDescent="0.35">
      <c r="A82" s="69">
        <v>74</v>
      </c>
      <c r="B82" s="70">
        <v>65796</v>
      </c>
      <c r="C82" s="71">
        <v>76809</v>
      </c>
      <c r="D82" s="89">
        <v>65853</v>
      </c>
      <c r="E82" s="89">
        <v>76961</v>
      </c>
      <c r="F82" s="70">
        <v>65592</v>
      </c>
      <c r="G82" s="71">
        <v>76827</v>
      </c>
      <c r="H82" s="89">
        <v>65419</v>
      </c>
      <c r="I82" s="89">
        <v>76781</v>
      </c>
      <c r="J82" s="70">
        <v>65390</v>
      </c>
      <c r="K82" s="71">
        <v>76809</v>
      </c>
      <c r="L82" s="70">
        <v>65804</v>
      </c>
      <c r="M82" s="71">
        <v>77419</v>
      </c>
      <c r="N82" s="89">
        <v>60827</v>
      </c>
      <c r="O82" s="89">
        <v>74479</v>
      </c>
      <c r="P82" s="89">
        <v>59018</v>
      </c>
      <c r="Q82" s="89">
        <v>72686</v>
      </c>
      <c r="R82" s="70">
        <v>50501</v>
      </c>
      <c r="S82" s="71">
        <v>65457</v>
      </c>
      <c r="T82" s="70">
        <v>56653</v>
      </c>
      <c r="U82" s="71">
        <v>69208</v>
      </c>
      <c r="V82" s="70">
        <v>61013</v>
      </c>
      <c r="W82" s="71">
        <v>72726</v>
      </c>
      <c r="X82" s="70">
        <v>63834</v>
      </c>
      <c r="Y82" s="71">
        <v>74569</v>
      </c>
      <c r="Z82" s="70">
        <v>67011</v>
      </c>
      <c r="AA82" s="71">
        <v>76572</v>
      </c>
      <c r="AB82" s="70">
        <v>69843</v>
      </c>
      <c r="AC82" s="71">
        <v>78503</v>
      </c>
      <c r="AD82" s="70">
        <v>72098</v>
      </c>
      <c r="AE82" s="71">
        <v>80041</v>
      </c>
      <c r="AF82" s="89">
        <v>74044</v>
      </c>
      <c r="AG82" s="89">
        <v>81366</v>
      </c>
      <c r="AH82" s="70">
        <v>75923</v>
      </c>
      <c r="AI82" s="71">
        <v>82160</v>
      </c>
    </row>
    <row r="83" spans="1:35" x14ac:dyDescent="0.35">
      <c r="A83" s="69">
        <v>75</v>
      </c>
      <c r="B83" s="70">
        <v>63559</v>
      </c>
      <c r="C83" s="71">
        <v>74992</v>
      </c>
      <c r="D83" s="89">
        <v>63657</v>
      </c>
      <c r="E83" s="89">
        <v>75177</v>
      </c>
      <c r="F83" s="70">
        <v>63426</v>
      </c>
      <c r="G83" s="71">
        <v>75058</v>
      </c>
      <c r="H83" s="89">
        <v>63274</v>
      </c>
      <c r="I83" s="89">
        <v>75038</v>
      </c>
      <c r="J83" s="70">
        <v>63272</v>
      </c>
      <c r="K83" s="71">
        <v>75079</v>
      </c>
      <c r="L83" s="70">
        <v>63739</v>
      </c>
      <c r="M83" s="71">
        <v>75739</v>
      </c>
      <c r="N83" s="89">
        <v>58578</v>
      </c>
      <c r="O83" s="89">
        <v>72615</v>
      </c>
      <c r="P83" s="89">
        <v>56849</v>
      </c>
      <c r="Q83" s="89">
        <v>70872</v>
      </c>
      <c r="R83" s="70">
        <v>48380</v>
      </c>
      <c r="S83" s="71">
        <v>63622</v>
      </c>
      <c r="T83" s="70">
        <v>54500</v>
      </c>
      <c r="U83" s="71">
        <v>67367</v>
      </c>
      <c r="V83" s="70">
        <v>58885</v>
      </c>
      <c r="W83" s="71">
        <v>70935</v>
      </c>
      <c r="X83" s="70">
        <v>61781</v>
      </c>
      <c r="Y83" s="71">
        <v>72868</v>
      </c>
      <c r="Z83" s="70">
        <v>65014</v>
      </c>
      <c r="AA83" s="71">
        <v>74947</v>
      </c>
      <c r="AB83" s="70">
        <v>67906</v>
      </c>
      <c r="AC83" s="71">
        <v>76947</v>
      </c>
      <c r="AD83" s="70">
        <v>70231</v>
      </c>
      <c r="AE83" s="71">
        <v>78552</v>
      </c>
      <c r="AF83" s="89">
        <v>72248</v>
      </c>
      <c r="AG83" s="89">
        <v>79941</v>
      </c>
      <c r="AH83" s="70">
        <v>74075</v>
      </c>
      <c r="AI83" s="71">
        <v>80600</v>
      </c>
    </row>
    <row r="84" spans="1:35" x14ac:dyDescent="0.35">
      <c r="A84" s="69">
        <v>76</v>
      </c>
      <c r="B84" s="70">
        <v>61195</v>
      </c>
      <c r="C84" s="71">
        <v>73026</v>
      </c>
      <c r="D84" s="89">
        <v>61329</v>
      </c>
      <c r="E84" s="89">
        <v>73244</v>
      </c>
      <c r="F84" s="70">
        <v>61130</v>
      </c>
      <c r="G84" s="71">
        <v>73150</v>
      </c>
      <c r="H84" s="89">
        <v>60998</v>
      </c>
      <c r="I84" s="89">
        <v>73159</v>
      </c>
      <c r="J84" s="70">
        <v>61015</v>
      </c>
      <c r="K84" s="71">
        <v>73207</v>
      </c>
      <c r="L84" s="70">
        <v>61534</v>
      </c>
      <c r="M84" s="71">
        <v>73916</v>
      </c>
      <c r="N84" s="89">
        <v>56198</v>
      </c>
      <c r="O84" s="89">
        <v>70603</v>
      </c>
      <c r="P84" s="89">
        <v>54543</v>
      </c>
      <c r="Q84" s="89">
        <v>68895</v>
      </c>
      <c r="R84" s="70">
        <v>46192</v>
      </c>
      <c r="S84" s="71">
        <v>61671</v>
      </c>
      <c r="T84" s="70">
        <v>52262</v>
      </c>
      <c r="U84" s="71">
        <v>65417</v>
      </c>
      <c r="V84" s="70">
        <v>56663</v>
      </c>
      <c r="W84" s="71">
        <v>69035</v>
      </c>
      <c r="X84" s="70">
        <v>59628</v>
      </c>
      <c r="Y84" s="71">
        <v>71060</v>
      </c>
      <c r="Z84" s="70">
        <v>62912</v>
      </c>
      <c r="AA84" s="71">
        <v>73215</v>
      </c>
      <c r="AB84" s="70">
        <v>65862</v>
      </c>
      <c r="AC84" s="71">
        <v>75284</v>
      </c>
      <c r="AD84" s="70">
        <v>68256</v>
      </c>
      <c r="AE84" s="71">
        <v>76959</v>
      </c>
      <c r="AF84" s="89">
        <v>70343</v>
      </c>
      <c r="AG84" s="89">
        <v>78414</v>
      </c>
      <c r="AH84" s="70">
        <v>72088</v>
      </c>
      <c r="AI84" s="71">
        <v>78913</v>
      </c>
    </row>
    <row r="85" spans="1:35" x14ac:dyDescent="0.35">
      <c r="A85" s="69">
        <v>77</v>
      </c>
      <c r="B85" s="70">
        <v>58692</v>
      </c>
      <c r="C85" s="71">
        <v>70896</v>
      </c>
      <c r="D85" s="89">
        <v>58859</v>
      </c>
      <c r="E85" s="89">
        <v>71148</v>
      </c>
      <c r="F85" s="70">
        <v>58693</v>
      </c>
      <c r="G85" s="71">
        <v>71088</v>
      </c>
      <c r="H85" s="89">
        <v>58583</v>
      </c>
      <c r="I85" s="89">
        <v>71128</v>
      </c>
      <c r="J85" s="70">
        <v>58611</v>
      </c>
      <c r="K85" s="71">
        <v>71177</v>
      </c>
      <c r="L85" s="70">
        <v>59181</v>
      </c>
      <c r="M85" s="71">
        <v>71934</v>
      </c>
      <c r="N85" s="89">
        <v>53685</v>
      </c>
      <c r="O85" s="89">
        <v>68440</v>
      </c>
      <c r="P85" s="89">
        <v>52126</v>
      </c>
      <c r="Q85" s="89">
        <v>66764</v>
      </c>
      <c r="R85" s="70">
        <v>43927</v>
      </c>
      <c r="S85" s="71">
        <v>59593</v>
      </c>
      <c r="T85" s="70">
        <v>49926</v>
      </c>
      <c r="U85" s="71">
        <v>63344</v>
      </c>
      <c r="V85" s="70">
        <v>54334</v>
      </c>
      <c r="W85" s="71">
        <v>67012</v>
      </c>
      <c r="X85" s="70">
        <v>57362</v>
      </c>
      <c r="Y85" s="71">
        <v>69129</v>
      </c>
      <c r="Z85" s="70">
        <v>60694</v>
      </c>
      <c r="AA85" s="71">
        <v>71362</v>
      </c>
      <c r="AB85" s="70">
        <v>63698</v>
      </c>
      <c r="AC85" s="71">
        <v>73502</v>
      </c>
      <c r="AD85" s="70">
        <v>66159</v>
      </c>
      <c r="AE85" s="71">
        <v>75249</v>
      </c>
      <c r="AF85" s="89">
        <v>68315</v>
      </c>
      <c r="AG85" s="89">
        <v>76772</v>
      </c>
      <c r="AH85" s="70">
        <v>69953</v>
      </c>
      <c r="AI85" s="71">
        <v>77089</v>
      </c>
    </row>
    <row r="86" spans="1:35" x14ac:dyDescent="0.35">
      <c r="A86" s="69">
        <v>78</v>
      </c>
      <c r="B86" s="70">
        <v>56048</v>
      </c>
      <c r="C86" s="71">
        <v>68604</v>
      </c>
      <c r="D86" s="89">
        <v>56249</v>
      </c>
      <c r="E86" s="89">
        <v>68888</v>
      </c>
      <c r="F86" s="70">
        <v>56117</v>
      </c>
      <c r="G86" s="71">
        <v>68862</v>
      </c>
      <c r="H86" s="89">
        <v>56034</v>
      </c>
      <c r="I86" s="89">
        <v>68936</v>
      </c>
      <c r="J86" s="70">
        <v>56065</v>
      </c>
      <c r="K86" s="71">
        <v>68981</v>
      </c>
      <c r="L86" s="70">
        <v>56686</v>
      </c>
      <c r="M86" s="71">
        <v>69788</v>
      </c>
      <c r="N86" s="89">
        <v>51047</v>
      </c>
      <c r="O86" s="89">
        <v>66120</v>
      </c>
      <c r="P86" s="89">
        <v>49598</v>
      </c>
      <c r="Q86" s="89">
        <v>64485</v>
      </c>
      <c r="R86" s="70">
        <v>41585</v>
      </c>
      <c r="S86" s="71">
        <v>57384</v>
      </c>
      <c r="T86" s="70">
        <v>47494</v>
      </c>
      <c r="U86" s="71">
        <v>61148</v>
      </c>
      <c r="V86" s="70">
        <v>51899</v>
      </c>
      <c r="W86" s="71">
        <v>64867</v>
      </c>
      <c r="X86" s="70">
        <v>54987</v>
      </c>
      <c r="Y86" s="71">
        <v>67079</v>
      </c>
      <c r="Z86" s="70">
        <v>58362</v>
      </c>
      <c r="AA86" s="71">
        <v>69392</v>
      </c>
      <c r="AB86" s="70">
        <v>61418</v>
      </c>
      <c r="AC86" s="71">
        <v>71606</v>
      </c>
      <c r="AD86" s="70">
        <v>63945</v>
      </c>
      <c r="AE86" s="71">
        <v>73427</v>
      </c>
      <c r="AF86" s="89">
        <v>66170</v>
      </c>
      <c r="AG86" s="89">
        <v>75022</v>
      </c>
      <c r="AH86" s="70">
        <v>67663</v>
      </c>
      <c r="AI86" s="71">
        <v>75119</v>
      </c>
    </row>
    <row r="87" spans="1:35" x14ac:dyDescent="0.35">
      <c r="A87" s="69">
        <v>79</v>
      </c>
      <c r="B87" s="70">
        <v>53265</v>
      </c>
      <c r="C87" s="71">
        <v>66153</v>
      </c>
      <c r="D87" s="89">
        <v>53504</v>
      </c>
      <c r="E87" s="89">
        <v>66467</v>
      </c>
      <c r="F87" s="70">
        <v>53406</v>
      </c>
      <c r="G87" s="71">
        <v>66466</v>
      </c>
      <c r="H87" s="89">
        <v>53360</v>
      </c>
      <c r="I87" s="89">
        <v>66576</v>
      </c>
      <c r="J87" s="70">
        <v>53383</v>
      </c>
      <c r="K87" s="71">
        <v>66613</v>
      </c>
      <c r="L87" s="70">
        <v>54059</v>
      </c>
      <c r="M87" s="71">
        <v>67476</v>
      </c>
      <c r="N87" s="89">
        <v>48277</v>
      </c>
      <c r="O87" s="89">
        <v>63618</v>
      </c>
      <c r="P87" s="89">
        <v>46958</v>
      </c>
      <c r="Q87" s="89">
        <v>62059</v>
      </c>
      <c r="R87" s="70">
        <v>39167</v>
      </c>
      <c r="S87" s="71">
        <v>55044</v>
      </c>
      <c r="T87" s="70">
        <v>44969</v>
      </c>
      <c r="U87" s="71">
        <v>58830</v>
      </c>
      <c r="V87" s="70">
        <v>49366</v>
      </c>
      <c r="W87" s="71">
        <v>62604</v>
      </c>
      <c r="X87" s="70">
        <v>52511</v>
      </c>
      <c r="Y87" s="71">
        <v>64917</v>
      </c>
      <c r="Z87" s="70">
        <v>55926</v>
      </c>
      <c r="AA87" s="71">
        <v>67316</v>
      </c>
      <c r="AB87" s="70">
        <v>59032</v>
      </c>
      <c r="AC87" s="71">
        <v>69607</v>
      </c>
      <c r="AD87" s="70">
        <v>61624</v>
      </c>
      <c r="AE87" s="71">
        <v>71507</v>
      </c>
      <c r="AF87" s="89">
        <v>63919</v>
      </c>
      <c r="AG87" s="89">
        <v>73177</v>
      </c>
      <c r="AH87" s="70">
        <v>65210</v>
      </c>
      <c r="AI87" s="71">
        <v>72994</v>
      </c>
    </row>
    <row r="88" spans="1:35" x14ac:dyDescent="0.35">
      <c r="A88" s="69">
        <v>80</v>
      </c>
      <c r="B88" s="70">
        <v>50344</v>
      </c>
      <c r="C88" s="71">
        <v>63542</v>
      </c>
      <c r="D88" s="89">
        <v>50629</v>
      </c>
      <c r="E88" s="89">
        <v>63880</v>
      </c>
      <c r="F88" s="70">
        <v>50564</v>
      </c>
      <c r="G88" s="71">
        <v>63895</v>
      </c>
      <c r="H88" s="89">
        <v>50567</v>
      </c>
      <c r="I88" s="89">
        <v>64042</v>
      </c>
      <c r="J88" s="70">
        <v>50573</v>
      </c>
      <c r="K88" s="71">
        <v>64068</v>
      </c>
      <c r="L88" s="70">
        <v>51307</v>
      </c>
      <c r="M88" s="71">
        <v>64992</v>
      </c>
      <c r="N88" s="89">
        <v>45397</v>
      </c>
      <c r="O88" s="89">
        <v>60931</v>
      </c>
      <c r="P88" s="89">
        <v>44198</v>
      </c>
      <c r="Q88" s="89">
        <v>59469</v>
      </c>
      <c r="R88" s="70">
        <v>36675</v>
      </c>
      <c r="S88" s="71">
        <v>52572</v>
      </c>
      <c r="T88" s="70">
        <v>42355</v>
      </c>
      <c r="U88" s="71">
        <v>56390</v>
      </c>
      <c r="V88" s="70">
        <v>46735</v>
      </c>
      <c r="W88" s="71">
        <v>60222</v>
      </c>
      <c r="X88" s="70">
        <v>49933</v>
      </c>
      <c r="Y88" s="71">
        <v>62643</v>
      </c>
      <c r="Z88" s="70">
        <v>53386</v>
      </c>
      <c r="AA88" s="71">
        <v>65131</v>
      </c>
      <c r="AB88" s="70">
        <v>56540</v>
      </c>
      <c r="AC88" s="71">
        <v>67504</v>
      </c>
      <c r="AD88" s="70">
        <v>59196</v>
      </c>
      <c r="AE88" s="71">
        <v>69486</v>
      </c>
      <c r="AF88" s="89">
        <v>61560</v>
      </c>
      <c r="AG88" s="89">
        <v>71235</v>
      </c>
      <c r="AH88" s="70">
        <v>62587</v>
      </c>
      <c r="AI88" s="71">
        <v>70704</v>
      </c>
    </row>
    <row r="89" spans="1:35" x14ac:dyDescent="0.35">
      <c r="A89" s="69">
        <v>81</v>
      </c>
      <c r="B89" s="70">
        <v>47283</v>
      </c>
      <c r="C89" s="71">
        <v>60757</v>
      </c>
      <c r="D89" s="89">
        <v>47621</v>
      </c>
      <c r="E89" s="89">
        <v>61114</v>
      </c>
      <c r="F89" s="70">
        <v>47585</v>
      </c>
      <c r="G89" s="71">
        <v>61131</v>
      </c>
      <c r="H89" s="89">
        <v>47648</v>
      </c>
      <c r="I89" s="89">
        <v>61318</v>
      </c>
      <c r="J89" s="70">
        <v>47629</v>
      </c>
      <c r="K89" s="71">
        <v>61328</v>
      </c>
      <c r="L89" s="70">
        <v>48423</v>
      </c>
      <c r="M89" s="71">
        <v>62321</v>
      </c>
      <c r="N89" s="89">
        <v>42420</v>
      </c>
      <c r="O89" s="89">
        <v>58058</v>
      </c>
      <c r="P89" s="89">
        <v>41342</v>
      </c>
      <c r="Q89" s="89">
        <v>56714</v>
      </c>
      <c r="R89" s="70">
        <v>34116</v>
      </c>
      <c r="S89" s="71">
        <v>49962</v>
      </c>
      <c r="T89" s="70">
        <v>39658</v>
      </c>
      <c r="U89" s="71">
        <v>53818</v>
      </c>
      <c r="V89" s="70">
        <v>44012</v>
      </c>
      <c r="W89" s="71">
        <v>57712</v>
      </c>
      <c r="X89" s="70">
        <v>47258</v>
      </c>
      <c r="Y89" s="71">
        <v>60245</v>
      </c>
      <c r="Z89" s="70">
        <v>50743</v>
      </c>
      <c r="AA89" s="71">
        <v>62828</v>
      </c>
      <c r="AB89" s="70">
        <v>53941</v>
      </c>
      <c r="AC89" s="71">
        <v>65286</v>
      </c>
      <c r="AD89" s="70">
        <v>56659</v>
      </c>
      <c r="AE89" s="71">
        <v>67355</v>
      </c>
      <c r="AF89" s="89">
        <v>59091</v>
      </c>
      <c r="AG89" s="89">
        <v>69185</v>
      </c>
      <c r="AH89" s="70">
        <v>59788</v>
      </c>
      <c r="AI89" s="71">
        <v>68241</v>
      </c>
    </row>
    <row r="90" spans="1:35" x14ac:dyDescent="0.35">
      <c r="A90" s="69">
        <v>82</v>
      </c>
      <c r="B90" s="70">
        <v>44091</v>
      </c>
      <c r="C90" s="71">
        <v>57786</v>
      </c>
      <c r="D90" s="89">
        <v>44484</v>
      </c>
      <c r="E90" s="89">
        <v>58159</v>
      </c>
      <c r="F90" s="70">
        <v>44475</v>
      </c>
      <c r="G90" s="71">
        <v>58167</v>
      </c>
      <c r="H90" s="89">
        <v>44604</v>
      </c>
      <c r="I90" s="89">
        <v>58395</v>
      </c>
      <c r="J90" s="70">
        <v>44553</v>
      </c>
      <c r="K90" s="71">
        <v>58385</v>
      </c>
      <c r="L90" s="70">
        <v>45405</v>
      </c>
      <c r="M90" s="71">
        <v>59449</v>
      </c>
      <c r="N90" s="89">
        <v>39360</v>
      </c>
      <c r="O90" s="89">
        <v>55007</v>
      </c>
      <c r="P90" s="89">
        <v>38409</v>
      </c>
      <c r="Q90" s="89">
        <v>53803</v>
      </c>
      <c r="R90" s="70">
        <v>31499</v>
      </c>
      <c r="S90" s="71">
        <v>47213</v>
      </c>
      <c r="T90" s="70">
        <v>36880</v>
      </c>
      <c r="U90" s="71">
        <v>51106</v>
      </c>
      <c r="V90" s="70">
        <v>41192</v>
      </c>
      <c r="W90" s="71">
        <v>55058</v>
      </c>
      <c r="X90" s="70">
        <v>44475</v>
      </c>
      <c r="Y90" s="71">
        <v>57702</v>
      </c>
      <c r="Z90" s="70">
        <v>47981</v>
      </c>
      <c r="AA90" s="71">
        <v>60380</v>
      </c>
      <c r="AB90" s="70">
        <v>51216</v>
      </c>
      <c r="AC90" s="71">
        <v>62924</v>
      </c>
      <c r="AD90" s="70">
        <v>53990</v>
      </c>
      <c r="AE90" s="71">
        <v>65080</v>
      </c>
      <c r="AF90" s="89">
        <v>56485</v>
      </c>
      <c r="AG90" s="89">
        <v>66995</v>
      </c>
      <c r="AH90" s="70">
        <v>56810</v>
      </c>
      <c r="AI90" s="71">
        <v>65594</v>
      </c>
    </row>
    <row r="91" spans="1:35" x14ac:dyDescent="0.35">
      <c r="A91" s="69">
        <v>83</v>
      </c>
      <c r="B91" s="70">
        <v>40794</v>
      </c>
      <c r="C91" s="71">
        <v>54633</v>
      </c>
      <c r="D91" s="89">
        <v>41233</v>
      </c>
      <c r="E91" s="89">
        <v>55016</v>
      </c>
      <c r="F91" s="70">
        <v>41251</v>
      </c>
      <c r="G91" s="71">
        <v>55013</v>
      </c>
      <c r="H91" s="89">
        <v>41447</v>
      </c>
      <c r="I91" s="89">
        <v>55284</v>
      </c>
      <c r="J91" s="70">
        <v>41361</v>
      </c>
      <c r="K91" s="71">
        <v>55251</v>
      </c>
      <c r="L91" s="70">
        <v>42264</v>
      </c>
      <c r="M91" s="71">
        <v>56378</v>
      </c>
      <c r="N91" s="89">
        <v>36224</v>
      </c>
      <c r="O91" s="89">
        <v>51779</v>
      </c>
      <c r="P91" s="89">
        <v>35420</v>
      </c>
      <c r="Q91" s="89">
        <v>50741</v>
      </c>
      <c r="R91" s="70">
        <v>28836</v>
      </c>
      <c r="S91" s="71">
        <v>44336</v>
      </c>
      <c r="T91" s="70">
        <v>34026</v>
      </c>
      <c r="U91" s="71">
        <v>48252</v>
      </c>
      <c r="V91" s="70">
        <v>38268</v>
      </c>
      <c r="W91" s="71">
        <v>52244</v>
      </c>
      <c r="X91" s="70">
        <v>41564</v>
      </c>
      <c r="Y91" s="71">
        <v>54989</v>
      </c>
      <c r="Z91" s="70">
        <v>45073</v>
      </c>
      <c r="AA91" s="71">
        <v>57753</v>
      </c>
      <c r="AB91" s="70">
        <v>48328</v>
      </c>
      <c r="AC91" s="71">
        <v>60377</v>
      </c>
      <c r="AD91" s="70">
        <v>51146</v>
      </c>
      <c r="AE91" s="71">
        <v>62619</v>
      </c>
      <c r="AF91" s="89">
        <v>53696</v>
      </c>
      <c r="AG91" s="89">
        <v>64616</v>
      </c>
      <c r="AH91" s="70">
        <v>53656</v>
      </c>
      <c r="AI91" s="71">
        <v>62757</v>
      </c>
    </row>
    <row r="92" spans="1:35" x14ac:dyDescent="0.35">
      <c r="A92" s="69">
        <v>84</v>
      </c>
      <c r="B92" s="70">
        <v>37424</v>
      </c>
      <c r="C92" s="71">
        <v>51305</v>
      </c>
      <c r="D92" s="89">
        <v>37890</v>
      </c>
      <c r="E92" s="89">
        <v>51694</v>
      </c>
      <c r="F92" s="70">
        <v>37939</v>
      </c>
      <c r="G92" s="71">
        <v>51688</v>
      </c>
      <c r="H92" s="89">
        <v>38196</v>
      </c>
      <c r="I92" s="89">
        <v>52001</v>
      </c>
      <c r="J92" s="70">
        <v>38074</v>
      </c>
      <c r="K92" s="71">
        <v>51946</v>
      </c>
      <c r="L92" s="70">
        <v>39016</v>
      </c>
      <c r="M92" s="71">
        <v>53116</v>
      </c>
      <c r="N92" s="89">
        <v>33015</v>
      </c>
      <c r="O92" s="89">
        <v>48372</v>
      </c>
      <c r="P92" s="89">
        <v>32385</v>
      </c>
      <c r="Q92" s="89">
        <v>47530</v>
      </c>
      <c r="R92" s="70">
        <v>26144</v>
      </c>
      <c r="S92" s="71">
        <v>41346</v>
      </c>
      <c r="T92" s="70">
        <v>31101</v>
      </c>
      <c r="U92" s="71">
        <v>45254</v>
      </c>
      <c r="V92" s="70">
        <v>35232</v>
      </c>
      <c r="W92" s="71">
        <v>49257</v>
      </c>
      <c r="X92" s="70">
        <v>38510</v>
      </c>
      <c r="Y92" s="71">
        <v>52081</v>
      </c>
      <c r="Z92" s="70">
        <v>41992</v>
      </c>
      <c r="AA92" s="71">
        <v>54913</v>
      </c>
      <c r="AB92" s="70">
        <v>45243</v>
      </c>
      <c r="AC92" s="71">
        <v>57604</v>
      </c>
      <c r="AD92" s="70">
        <v>48085</v>
      </c>
      <c r="AE92" s="71">
        <v>59921</v>
      </c>
      <c r="AF92" s="89">
        <v>50673</v>
      </c>
      <c r="AG92" s="89">
        <v>61995</v>
      </c>
      <c r="AH92" s="70">
        <v>50330</v>
      </c>
      <c r="AI92" s="71">
        <v>59726</v>
      </c>
    </row>
    <row r="93" spans="1:35" x14ac:dyDescent="0.35">
      <c r="A93" s="69">
        <v>85</v>
      </c>
      <c r="B93" s="70">
        <v>34014</v>
      </c>
      <c r="C93" s="71">
        <v>47815</v>
      </c>
      <c r="D93" s="89">
        <v>34482</v>
      </c>
      <c r="E93" s="89">
        <v>48205</v>
      </c>
      <c r="F93" s="70">
        <v>34566</v>
      </c>
      <c r="G93" s="71">
        <v>48207</v>
      </c>
      <c r="H93" s="89">
        <v>34873</v>
      </c>
      <c r="I93" s="89">
        <v>48562</v>
      </c>
      <c r="J93" s="70">
        <v>34718</v>
      </c>
      <c r="K93" s="71">
        <v>48487</v>
      </c>
      <c r="L93" s="70">
        <v>35684</v>
      </c>
      <c r="M93" s="71">
        <v>49672</v>
      </c>
      <c r="N93" s="89">
        <v>29767</v>
      </c>
      <c r="O93" s="89">
        <v>44790</v>
      </c>
      <c r="P93" s="89">
        <v>29314</v>
      </c>
      <c r="Q93" s="89">
        <v>44170</v>
      </c>
      <c r="R93" s="70">
        <v>23444</v>
      </c>
      <c r="S93" s="71">
        <v>38255</v>
      </c>
      <c r="T93" s="70">
        <v>28123</v>
      </c>
      <c r="U93" s="71">
        <v>42119</v>
      </c>
      <c r="V93" s="70">
        <v>32101</v>
      </c>
      <c r="W93" s="71">
        <v>46093</v>
      </c>
      <c r="X93" s="70">
        <v>35321</v>
      </c>
      <c r="Y93" s="71">
        <v>48967</v>
      </c>
      <c r="Z93" s="70">
        <v>38740</v>
      </c>
      <c r="AA93" s="71">
        <v>51844</v>
      </c>
      <c r="AB93" s="70">
        <v>41956</v>
      </c>
      <c r="AC93" s="71">
        <v>54583</v>
      </c>
      <c r="AD93" s="70">
        <v>44799</v>
      </c>
      <c r="AE93" s="71">
        <v>56961</v>
      </c>
      <c r="AF93" s="89">
        <v>47405</v>
      </c>
      <c r="AG93" s="89">
        <v>59102</v>
      </c>
      <c r="AH93" s="70">
        <v>46842</v>
      </c>
      <c r="AI93" s="71">
        <v>56499</v>
      </c>
    </row>
    <row r="94" spans="1:35" x14ac:dyDescent="0.35">
      <c r="A94" s="69">
        <v>86</v>
      </c>
      <c r="B94" s="70">
        <v>30589</v>
      </c>
      <c r="C94" s="71">
        <v>44179</v>
      </c>
      <c r="D94" s="89">
        <v>31040</v>
      </c>
      <c r="E94" s="89">
        <v>44565</v>
      </c>
      <c r="F94" s="70">
        <v>31158</v>
      </c>
      <c r="G94" s="71">
        <v>44585</v>
      </c>
      <c r="H94" s="89">
        <v>31504</v>
      </c>
      <c r="I94" s="89">
        <v>44980</v>
      </c>
      <c r="J94" s="70">
        <v>31321</v>
      </c>
      <c r="K94" s="71">
        <v>44887</v>
      </c>
      <c r="L94" s="70">
        <v>32293</v>
      </c>
      <c r="M94" s="71">
        <v>46061</v>
      </c>
      <c r="N94" s="89">
        <v>26518</v>
      </c>
      <c r="O94" s="89">
        <v>41054</v>
      </c>
      <c r="P94" s="89">
        <v>26234</v>
      </c>
      <c r="Q94" s="89">
        <v>40672</v>
      </c>
      <c r="R94" s="70">
        <v>20766</v>
      </c>
      <c r="S94" s="71">
        <v>35078</v>
      </c>
      <c r="T94" s="70">
        <v>25127</v>
      </c>
      <c r="U94" s="71">
        <v>38858</v>
      </c>
      <c r="V94" s="70">
        <v>28908</v>
      </c>
      <c r="W94" s="71">
        <v>42765</v>
      </c>
      <c r="X94" s="70">
        <v>32032</v>
      </c>
      <c r="Y94" s="71">
        <v>45658</v>
      </c>
      <c r="Z94" s="70">
        <v>35353</v>
      </c>
      <c r="AA94" s="71">
        <v>48554</v>
      </c>
      <c r="AB94" s="70">
        <v>38502</v>
      </c>
      <c r="AC94" s="71">
        <v>51319</v>
      </c>
      <c r="AD94" s="70">
        <v>41317</v>
      </c>
      <c r="AE94" s="71">
        <v>53743</v>
      </c>
      <c r="AF94" s="89">
        <v>43918</v>
      </c>
      <c r="AG94" s="89">
        <v>55938</v>
      </c>
      <c r="AH94" s="70">
        <v>43212</v>
      </c>
      <c r="AI94" s="71">
        <v>53080</v>
      </c>
    </row>
    <row r="95" spans="1:35" x14ac:dyDescent="0.35">
      <c r="A95" s="69">
        <v>87</v>
      </c>
      <c r="B95" s="70">
        <v>27180</v>
      </c>
      <c r="C95" s="71">
        <v>40417</v>
      </c>
      <c r="D95" s="89">
        <v>27598</v>
      </c>
      <c r="E95" s="89">
        <v>40796</v>
      </c>
      <c r="F95" s="70">
        <v>27748</v>
      </c>
      <c r="G95" s="71">
        <v>40838</v>
      </c>
      <c r="H95" s="89">
        <v>28121</v>
      </c>
      <c r="I95" s="89">
        <v>41271</v>
      </c>
      <c r="J95" s="70">
        <v>27915</v>
      </c>
      <c r="K95" s="71">
        <v>41159</v>
      </c>
      <c r="L95" s="70">
        <v>28878</v>
      </c>
      <c r="M95" s="71">
        <v>42304</v>
      </c>
      <c r="N95" s="89">
        <v>23316</v>
      </c>
      <c r="O95" s="89">
        <v>37203</v>
      </c>
      <c r="P95" s="89">
        <v>23175</v>
      </c>
      <c r="Q95" s="89">
        <v>37065</v>
      </c>
      <c r="R95" s="70">
        <v>18145</v>
      </c>
      <c r="S95" s="71">
        <v>31837</v>
      </c>
      <c r="T95" s="70">
        <v>22158</v>
      </c>
      <c r="U95" s="71">
        <v>35496</v>
      </c>
      <c r="V95" s="70">
        <v>25707</v>
      </c>
      <c r="W95" s="71">
        <v>39299</v>
      </c>
      <c r="X95" s="70">
        <v>28699</v>
      </c>
      <c r="Y95" s="71">
        <v>42182</v>
      </c>
      <c r="Z95" s="70">
        <v>31888</v>
      </c>
      <c r="AA95" s="71">
        <v>45072</v>
      </c>
      <c r="AB95" s="70">
        <v>34939</v>
      </c>
      <c r="AC95" s="71">
        <v>47843</v>
      </c>
      <c r="AD95" s="70">
        <v>37699</v>
      </c>
      <c r="AE95" s="71">
        <v>50295</v>
      </c>
      <c r="AF95" s="89">
        <v>40271</v>
      </c>
      <c r="AG95" s="89">
        <v>52531</v>
      </c>
      <c r="AH95" s="70">
        <v>39465</v>
      </c>
      <c r="AI95" s="71">
        <v>49481</v>
      </c>
    </row>
    <row r="96" spans="1:35" x14ac:dyDescent="0.35">
      <c r="A96" s="69">
        <v>88</v>
      </c>
      <c r="B96" s="70">
        <v>23822</v>
      </c>
      <c r="C96" s="71">
        <v>36561</v>
      </c>
      <c r="D96" s="89">
        <v>24201</v>
      </c>
      <c r="E96" s="89">
        <v>36933</v>
      </c>
      <c r="F96" s="70">
        <v>24374</v>
      </c>
      <c r="G96" s="71">
        <v>36992</v>
      </c>
      <c r="H96" s="89">
        <v>24762</v>
      </c>
      <c r="I96" s="89">
        <v>37459</v>
      </c>
      <c r="J96" s="70">
        <v>24539</v>
      </c>
      <c r="K96" s="71">
        <v>37326</v>
      </c>
      <c r="L96" s="70">
        <v>25477</v>
      </c>
      <c r="M96" s="71">
        <v>38429</v>
      </c>
      <c r="N96" s="89">
        <v>20197</v>
      </c>
      <c r="O96" s="89">
        <v>33299</v>
      </c>
      <c r="P96" s="89">
        <v>20178</v>
      </c>
      <c r="Q96" s="89">
        <v>33386</v>
      </c>
      <c r="R96" s="70">
        <v>15621</v>
      </c>
      <c r="S96" s="71">
        <v>28562</v>
      </c>
      <c r="T96" s="70">
        <v>19265</v>
      </c>
      <c r="U96" s="71">
        <v>32069</v>
      </c>
      <c r="V96" s="70">
        <v>22554</v>
      </c>
      <c r="W96" s="71">
        <v>35736</v>
      </c>
      <c r="X96" s="70">
        <v>25385</v>
      </c>
      <c r="Y96" s="71">
        <v>38583</v>
      </c>
      <c r="Z96" s="70">
        <v>28414</v>
      </c>
      <c r="AA96" s="71">
        <v>41442</v>
      </c>
      <c r="AB96" s="70">
        <v>31339</v>
      </c>
      <c r="AC96" s="71">
        <v>44198</v>
      </c>
      <c r="AD96" s="70">
        <v>34018</v>
      </c>
      <c r="AE96" s="71">
        <v>46662</v>
      </c>
      <c r="AF96" s="89">
        <v>36538</v>
      </c>
      <c r="AG96" s="89">
        <v>48924</v>
      </c>
      <c r="AH96" s="70">
        <v>35635</v>
      </c>
      <c r="AI96" s="71">
        <v>45720</v>
      </c>
    </row>
    <row r="97" spans="1:35" x14ac:dyDescent="0.35">
      <c r="A97" s="69">
        <v>89</v>
      </c>
      <c r="B97" s="70">
        <v>20555</v>
      </c>
      <c r="C97" s="71">
        <v>32655</v>
      </c>
      <c r="D97" s="89">
        <v>20896</v>
      </c>
      <c r="E97" s="89">
        <v>33017</v>
      </c>
      <c r="F97" s="70">
        <v>21079</v>
      </c>
      <c r="G97" s="71">
        <v>33085</v>
      </c>
      <c r="H97" s="89">
        <v>21472</v>
      </c>
      <c r="I97" s="89">
        <v>33580</v>
      </c>
      <c r="J97" s="70">
        <v>21241</v>
      </c>
      <c r="K97" s="71">
        <v>33424</v>
      </c>
      <c r="L97" s="70">
        <v>22138</v>
      </c>
      <c r="M97" s="71">
        <v>34480</v>
      </c>
      <c r="N97" s="89">
        <v>17200</v>
      </c>
      <c r="O97" s="89">
        <v>29388</v>
      </c>
      <c r="P97" s="89">
        <v>17298</v>
      </c>
      <c r="Q97" s="89">
        <v>29698</v>
      </c>
      <c r="R97" s="70">
        <v>13234</v>
      </c>
      <c r="S97" s="71">
        <v>25292</v>
      </c>
      <c r="T97" s="70">
        <v>16498</v>
      </c>
      <c r="U97" s="71">
        <v>28620</v>
      </c>
      <c r="V97" s="70">
        <v>19508</v>
      </c>
      <c r="W97" s="71">
        <v>32125</v>
      </c>
      <c r="X97" s="70">
        <v>22154</v>
      </c>
      <c r="Y97" s="71">
        <v>34909</v>
      </c>
      <c r="Z97" s="70">
        <v>24998</v>
      </c>
      <c r="AA97" s="71">
        <v>37716</v>
      </c>
      <c r="AB97" s="70">
        <v>27774</v>
      </c>
      <c r="AC97" s="71">
        <v>40437</v>
      </c>
      <c r="AD97" s="70">
        <v>30348</v>
      </c>
      <c r="AE97" s="71">
        <v>42894</v>
      </c>
      <c r="AF97" s="89">
        <v>32792</v>
      </c>
      <c r="AG97" s="89">
        <v>45167</v>
      </c>
      <c r="AH97" s="70">
        <v>31766</v>
      </c>
      <c r="AI97" s="71">
        <v>41823</v>
      </c>
    </row>
    <row r="98" spans="1:35" x14ac:dyDescent="0.35">
      <c r="A98" s="69">
        <v>90</v>
      </c>
      <c r="B98" s="70">
        <v>17429</v>
      </c>
      <c r="C98" s="71">
        <v>28751</v>
      </c>
      <c r="D98" s="89">
        <v>17735</v>
      </c>
      <c r="E98" s="89">
        <v>29104</v>
      </c>
      <c r="F98" s="70">
        <v>17915</v>
      </c>
      <c r="G98" s="71">
        <v>29167</v>
      </c>
      <c r="H98" s="89">
        <v>18303</v>
      </c>
      <c r="I98" s="89">
        <v>29685</v>
      </c>
      <c r="J98" s="70">
        <v>18070</v>
      </c>
      <c r="K98" s="71">
        <v>29503</v>
      </c>
      <c r="L98" s="70">
        <v>18913</v>
      </c>
      <c r="M98" s="71">
        <v>30509</v>
      </c>
      <c r="N98" s="89">
        <v>14370</v>
      </c>
      <c r="O98" s="89">
        <v>25522</v>
      </c>
      <c r="P98" s="89">
        <v>14571</v>
      </c>
      <c r="Q98" s="89">
        <v>26043</v>
      </c>
      <c r="R98" s="70">
        <v>11018</v>
      </c>
      <c r="S98" s="71">
        <v>22074</v>
      </c>
      <c r="T98" s="70">
        <v>13901</v>
      </c>
      <c r="U98" s="71">
        <v>25201</v>
      </c>
      <c r="V98" s="70">
        <v>16620</v>
      </c>
      <c r="W98" s="71">
        <v>28518</v>
      </c>
      <c r="X98" s="70">
        <v>19062</v>
      </c>
      <c r="Y98" s="71">
        <v>31217</v>
      </c>
      <c r="Z98" s="70">
        <v>21702</v>
      </c>
      <c r="AA98" s="71">
        <v>33949</v>
      </c>
      <c r="AB98" s="70">
        <v>24307</v>
      </c>
      <c r="AC98" s="71">
        <v>36612</v>
      </c>
      <c r="AD98" s="70">
        <v>26753</v>
      </c>
      <c r="AE98" s="71">
        <v>39044</v>
      </c>
      <c r="AF98" s="89">
        <v>29100</v>
      </c>
      <c r="AG98" s="89">
        <v>41312</v>
      </c>
      <c r="AH98" s="70">
        <v>27906</v>
      </c>
      <c r="AI98" s="71">
        <v>37827</v>
      </c>
    </row>
    <row r="99" spans="1:35" x14ac:dyDescent="0.35">
      <c r="A99" s="69">
        <v>91</v>
      </c>
      <c r="B99" s="70">
        <v>14493</v>
      </c>
      <c r="C99" s="71">
        <v>24912</v>
      </c>
      <c r="D99" s="89">
        <v>14768</v>
      </c>
      <c r="E99" s="89">
        <v>25257</v>
      </c>
      <c r="F99" s="70">
        <v>14934</v>
      </c>
      <c r="G99" s="71">
        <v>25303</v>
      </c>
      <c r="H99" s="89">
        <v>15307</v>
      </c>
      <c r="I99" s="89">
        <v>25835</v>
      </c>
      <c r="J99" s="70">
        <v>15080</v>
      </c>
      <c r="K99" s="71">
        <v>25627</v>
      </c>
      <c r="L99" s="70">
        <v>15857</v>
      </c>
      <c r="M99" s="71">
        <v>26581</v>
      </c>
      <c r="N99" s="89">
        <v>11746</v>
      </c>
      <c r="O99" s="89">
        <v>21771</v>
      </c>
      <c r="P99" s="89">
        <v>12029</v>
      </c>
      <c r="Q99" s="89">
        <v>22471</v>
      </c>
      <c r="R99" s="70">
        <v>9003</v>
      </c>
      <c r="S99" s="71">
        <v>18962</v>
      </c>
      <c r="T99" s="70">
        <v>11512</v>
      </c>
      <c r="U99" s="71">
        <v>21867</v>
      </c>
      <c r="V99" s="70">
        <v>13933</v>
      </c>
      <c r="W99" s="71">
        <v>24973</v>
      </c>
      <c r="X99" s="70">
        <v>16157</v>
      </c>
      <c r="Y99" s="71">
        <v>27562</v>
      </c>
      <c r="Z99" s="70">
        <v>18577</v>
      </c>
      <c r="AA99" s="71">
        <v>30195</v>
      </c>
      <c r="AB99" s="70">
        <v>20992</v>
      </c>
      <c r="AC99" s="71">
        <v>32780</v>
      </c>
      <c r="AD99" s="70">
        <v>23291</v>
      </c>
      <c r="AE99" s="71">
        <v>35166</v>
      </c>
      <c r="AF99" s="89">
        <v>25519</v>
      </c>
      <c r="AG99" s="89">
        <v>37409</v>
      </c>
      <c r="AH99" s="70">
        <v>24114</v>
      </c>
      <c r="AI99" s="71">
        <v>33774</v>
      </c>
    </row>
    <row r="100" spans="1:35" x14ac:dyDescent="0.35">
      <c r="A100" s="69">
        <v>92</v>
      </c>
      <c r="B100" s="70">
        <v>11797</v>
      </c>
      <c r="C100" s="71">
        <v>21208</v>
      </c>
      <c r="D100" s="89">
        <v>12043</v>
      </c>
      <c r="E100" s="89">
        <v>21542</v>
      </c>
      <c r="F100" s="70">
        <v>12186</v>
      </c>
      <c r="G100" s="71">
        <v>21563</v>
      </c>
      <c r="H100" s="89">
        <v>12535</v>
      </c>
      <c r="I100" s="89">
        <v>22098</v>
      </c>
      <c r="J100" s="70">
        <v>12322</v>
      </c>
      <c r="K100" s="71">
        <v>21866</v>
      </c>
      <c r="L100" s="70">
        <v>13022</v>
      </c>
      <c r="M100" s="71">
        <v>22766</v>
      </c>
      <c r="N100" s="89">
        <v>9364</v>
      </c>
      <c r="O100" s="89">
        <v>18209</v>
      </c>
      <c r="P100" s="89">
        <v>9707</v>
      </c>
      <c r="Q100" s="89">
        <v>19042</v>
      </c>
      <c r="R100" s="70">
        <v>7209</v>
      </c>
      <c r="S100" s="71">
        <v>16007</v>
      </c>
      <c r="T100" s="70">
        <v>9358</v>
      </c>
      <c r="U100" s="71">
        <v>18671</v>
      </c>
      <c r="V100" s="70">
        <v>11481</v>
      </c>
      <c r="W100" s="71">
        <v>21545</v>
      </c>
      <c r="X100" s="70">
        <v>13476</v>
      </c>
      <c r="Y100" s="71">
        <v>23999</v>
      </c>
      <c r="Z100" s="70">
        <v>15663</v>
      </c>
      <c r="AA100" s="71">
        <v>26509</v>
      </c>
      <c r="AB100" s="70">
        <v>17874</v>
      </c>
      <c r="AC100" s="71">
        <v>28992</v>
      </c>
      <c r="AD100" s="70">
        <v>20008</v>
      </c>
      <c r="AE100" s="71">
        <v>31310</v>
      </c>
      <c r="AF100" s="89">
        <v>22098</v>
      </c>
      <c r="AG100" s="89">
        <v>33508</v>
      </c>
      <c r="AH100" s="70">
        <v>20465</v>
      </c>
      <c r="AI100" s="71">
        <v>29730</v>
      </c>
    </row>
    <row r="101" spans="1:35" x14ac:dyDescent="0.35">
      <c r="A101" s="69">
        <v>93</v>
      </c>
      <c r="B101" s="70">
        <v>9379</v>
      </c>
      <c r="C101" s="71">
        <v>17707</v>
      </c>
      <c r="D101" s="89">
        <v>9599</v>
      </c>
      <c r="E101" s="89">
        <v>18027</v>
      </c>
      <c r="F101" s="70">
        <v>9714</v>
      </c>
      <c r="G101" s="71">
        <v>18020</v>
      </c>
      <c r="H101" s="89">
        <v>10030</v>
      </c>
      <c r="I101" s="89">
        <v>18546</v>
      </c>
      <c r="J101" s="70">
        <v>9837</v>
      </c>
      <c r="K101" s="71">
        <v>18294</v>
      </c>
      <c r="L101" s="70">
        <v>10453</v>
      </c>
      <c r="M101" s="71">
        <v>19135</v>
      </c>
      <c r="N101" s="89">
        <v>7269</v>
      </c>
      <c r="O101" s="89">
        <v>14903</v>
      </c>
      <c r="P101" s="89">
        <v>7640</v>
      </c>
      <c r="Q101" s="89">
        <v>15814</v>
      </c>
      <c r="R101" s="70">
        <v>5649</v>
      </c>
      <c r="S101" s="71">
        <v>13259</v>
      </c>
      <c r="T101" s="70">
        <v>7456</v>
      </c>
      <c r="U101" s="71">
        <v>15666</v>
      </c>
      <c r="V101" s="70">
        <v>9286</v>
      </c>
      <c r="W101" s="71">
        <v>18288</v>
      </c>
      <c r="X101" s="70">
        <v>11046</v>
      </c>
      <c r="Y101" s="71">
        <v>20581</v>
      </c>
      <c r="Z101" s="70">
        <v>12993</v>
      </c>
      <c r="AA101" s="71">
        <v>22944</v>
      </c>
      <c r="AB101" s="70">
        <v>14987</v>
      </c>
      <c r="AC101" s="71">
        <v>25301</v>
      </c>
      <c r="AD101" s="70">
        <v>16940</v>
      </c>
      <c r="AE101" s="71">
        <v>27527</v>
      </c>
      <c r="AF101" s="89">
        <v>18875</v>
      </c>
      <c r="AG101" s="89">
        <v>29657</v>
      </c>
      <c r="AH101" s="70">
        <v>17038</v>
      </c>
      <c r="AI101" s="71">
        <v>25767</v>
      </c>
    </row>
    <row r="102" spans="1:35" x14ac:dyDescent="0.35">
      <c r="A102" s="69">
        <v>94</v>
      </c>
      <c r="B102" s="70">
        <v>7270</v>
      </c>
      <c r="C102" s="71">
        <v>14472</v>
      </c>
      <c r="D102" s="89">
        <v>7463</v>
      </c>
      <c r="E102" s="89">
        <v>14775</v>
      </c>
      <c r="F102" s="70">
        <v>7549</v>
      </c>
      <c r="G102" s="71">
        <v>14740</v>
      </c>
      <c r="H102" s="89">
        <v>7826</v>
      </c>
      <c r="I102" s="89">
        <v>15245</v>
      </c>
      <c r="J102" s="70">
        <v>7656</v>
      </c>
      <c r="K102" s="71">
        <v>14982</v>
      </c>
      <c r="L102" s="70">
        <v>8184</v>
      </c>
      <c r="M102" s="71">
        <v>15756</v>
      </c>
      <c r="N102" s="89">
        <v>5487</v>
      </c>
      <c r="O102" s="89">
        <v>11912</v>
      </c>
      <c r="P102" s="89">
        <v>5863</v>
      </c>
      <c r="Q102" s="89">
        <v>12847</v>
      </c>
      <c r="R102" s="70">
        <v>4325</v>
      </c>
      <c r="S102" s="71">
        <v>10760</v>
      </c>
      <c r="T102" s="70">
        <v>5814</v>
      </c>
      <c r="U102" s="71">
        <v>12896</v>
      </c>
      <c r="V102" s="70">
        <v>7360</v>
      </c>
      <c r="W102" s="71">
        <v>15250</v>
      </c>
      <c r="X102" s="70">
        <v>8885</v>
      </c>
      <c r="Y102" s="71">
        <v>17360</v>
      </c>
      <c r="Z102" s="70">
        <v>10589</v>
      </c>
      <c r="AA102" s="71">
        <v>19552</v>
      </c>
      <c r="AB102" s="70">
        <v>12359</v>
      </c>
      <c r="AC102" s="71">
        <v>21758</v>
      </c>
      <c r="AD102" s="70">
        <v>14118</v>
      </c>
      <c r="AE102" s="71">
        <v>23868</v>
      </c>
      <c r="AF102" s="89">
        <v>15882</v>
      </c>
      <c r="AG102" s="89">
        <v>25906</v>
      </c>
      <c r="AH102" s="70">
        <v>13903</v>
      </c>
      <c r="AI102" s="71">
        <v>21961</v>
      </c>
    </row>
    <row r="103" spans="1:35" x14ac:dyDescent="0.35">
      <c r="A103" s="69">
        <v>95</v>
      </c>
      <c r="B103" s="70">
        <v>5481</v>
      </c>
      <c r="C103" s="71">
        <v>11557</v>
      </c>
      <c r="D103" s="89">
        <v>5647</v>
      </c>
      <c r="E103" s="89">
        <v>11839</v>
      </c>
      <c r="F103" s="70">
        <v>5706</v>
      </c>
      <c r="G103" s="71">
        <v>11781</v>
      </c>
      <c r="H103" s="89">
        <v>5941</v>
      </c>
      <c r="I103" s="89">
        <v>12253</v>
      </c>
      <c r="J103" s="70">
        <v>5798</v>
      </c>
      <c r="K103" s="71">
        <v>11987</v>
      </c>
      <c r="L103" s="70">
        <v>6237</v>
      </c>
      <c r="M103" s="71">
        <v>12686</v>
      </c>
      <c r="N103" s="89">
        <v>4023</v>
      </c>
      <c r="O103" s="89">
        <v>9292</v>
      </c>
      <c r="P103" s="89">
        <v>4386</v>
      </c>
      <c r="Q103" s="89">
        <v>10192</v>
      </c>
      <c r="R103" s="70">
        <v>3229</v>
      </c>
      <c r="S103" s="71">
        <v>8540</v>
      </c>
      <c r="T103" s="70">
        <v>4428</v>
      </c>
      <c r="U103" s="71">
        <v>10399</v>
      </c>
      <c r="V103" s="70">
        <v>5707</v>
      </c>
      <c r="W103" s="71">
        <v>12472</v>
      </c>
      <c r="X103" s="70">
        <v>7001</v>
      </c>
      <c r="Y103" s="71">
        <v>14379</v>
      </c>
      <c r="Z103" s="70">
        <v>8464</v>
      </c>
      <c r="AA103" s="71">
        <v>16378</v>
      </c>
      <c r="AB103" s="70">
        <v>10007</v>
      </c>
      <c r="AC103" s="71">
        <v>18411</v>
      </c>
      <c r="AD103" s="70">
        <v>11564</v>
      </c>
      <c r="AE103" s="71">
        <v>20381</v>
      </c>
      <c r="AF103" s="89">
        <v>13145</v>
      </c>
      <c r="AG103" s="89">
        <v>22303</v>
      </c>
      <c r="AH103" s="70">
        <v>11107</v>
      </c>
      <c r="AI103" s="71">
        <v>18382</v>
      </c>
    </row>
    <row r="104" spans="1:35" x14ac:dyDescent="0.35">
      <c r="A104" s="69">
        <v>96</v>
      </c>
      <c r="B104" s="70">
        <v>4018</v>
      </c>
      <c r="C104" s="71">
        <v>9010</v>
      </c>
      <c r="D104" s="89">
        <v>4157</v>
      </c>
      <c r="E104" s="89">
        <v>9267</v>
      </c>
      <c r="F104" s="70">
        <v>4193</v>
      </c>
      <c r="G104" s="71">
        <v>9192</v>
      </c>
      <c r="H104" s="89">
        <v>4385</v>
      </c>
      <c r="I104" s="89">
        <v>9622</v>
      </c>
      <c r="J104" s="70">
        <v>4269</v>
      </c>
      <c r="K104" s="71">
        <v>9363</v>
      </c>
      <c r="L104" s="70">
        <v>4624</v>
      </c>
      <c r="M104" s="71">
        <v>9981</v>
      </c>
      <c r="N104" s="89">
        <v>2862</v>
      </c>
      <c r="O104" s="89">
        <v>7067</v>
      </c>
      <c r="P104" s="89">
        <v>3198</v>
      </c>
      <c r="Q104" s="89">
        <v>7890</v>
      </c>
      <c r="R104" s="70">
        <v>2350</v>
      </c>
      <c r="S104" s="71">
        <v>6625</v>
      </c>
      <c r="T104" s="70">
        <v>3294</v>
      </c>
      <c r="U104" s="71">
        <v>8209</v>
      </c>
      <c r="V104" s="70">
        <v>4330</v>
      </c>
      <c r="W104" s="71">
        <v>10001</v>
      </c>
      <c r="X104" s="70">
        <v>5404</v>
      </c>
      <c r="Y104" s="71">
        <v>11691</v>
      </c>
      <c r="Z104" s="70">
        <v>6635</v>
      </c>
      <c r="AA104" s="71">
        <v>13482</v>
      </c>
      <c r="AB104" s="70">
        <v>7955</v>
      </c>
      <c r="AC104" s="71">
        <v>15325</v>
      </c>
      <c r="AD104" s="70">
        <v>9309</v>
      </c>
      <c r="AE104" s="71">
        <v>17134</v>
      </c>
      <c r="AF104" s="89">
        <v>10703</v>
      </c>
      <c r="AG104" s="89">
        <v>18919</v>
      </c>
      <c r="AH104" s="70">
        <v>8680</v>
      </c>
      <c r="AI104" s="71">
        <v>15091</v>
      </c>
    </row>
    <row r="105" spans="1:35" x14ac:dyDescent="0.35">
      <c r="A105" s="69">
        <v>97</v>
      </c>
      <c r="B105" s="70">
        <v>2864</v>
      </c>
      <c r="C105" s="71">
        <v>6854</v>
      </c>
      <c r="D105" s="89">
        <v>2977</v>
      </c>
      <c r="E105" s="89">
        <v>7083</v>
      </c>
      <c r="F105" s="70">
        <v>2996</v>
      </c>
      <c r="G105" s="71">
        <v>6998</v>
      </c>
      <c r="H105" s="89">
        <v>3147</v>
      </c>
      <c r="I105" s="89">
        <v>7378</v>
      </c>
      <c r="J105" s="70">
        <v>3057</v>
      </c>
      <c r="K105" s="71">
        <v>7136</v>
      </c>
      <c r="L105" s="70">
        <v>3335</v>
      </c>
      <c r="M105" s="71">
        <v>7670</v>
      </c>
      <c r="N105" s="89">
        <v>1975</v>
      </c>
      <c r="O105" s="89">
        <v>5237</v>
      </c>
      <c r="P105" s="89">
        <v>2271</v>
      </c>
      <c r="Q105" s="89">
        <v>5956</v>
      </c>
      <c r="R105" s="70">
        <v>1668</v>
      </c>
      <c r="S105" s="71">
        <v>5023</v>
      </c>
      <c r="T105" s="70">
        <v>2394</v>
      </c>
      <c r="U105" s="71">
        <v>6345</v>
      </c>
      <c r="V105" s="70">
        <v>3214</v>
      </c>
      <c r="W105" s="71">
        <v>7862</v>
      </c>
      <c r="X105" s="70">
        <v>4087</v>
      </c>
      <c r="Y105" s="71">
        <v>9331</v>
      </c>
      <c r="Z105" s="70">
        <v>5104</v>
      </c>
      <c r="AA105" s="71">
        <v>10906</v>
      </c>
      <c r="AB105" s="70">
        <v>6211</v>
      </c>
      <c r="AC105" s="71">
        <v>12548</v>
      </c>
      <c r="AD105" s="70">
        <v>7368</v>
      </c>
      <c r="AE105" s="71">
        <v>14183</v>
      </c>
      <c r="AF105" s="89">
        <v>8575</v>
      </c>
      <c r="AG105" s="89">
        <v>15814</v>
      </c>
      <c r="AH105" s="70">
        <v>6627</v>
      </c>
      <c r="AI105" s="71">
        <v>12135</v>
      </c>
    </row>
    <row r="106" spans="1:35" x14ac:dyDescent="0.35">
      <c r="A106" s="69">
        <v>98</v>
      </c>
      <c r="B106" s="70">
        <v>1986</v>
      </c>
      <c r="C106" s="71">
        <v>5088</v>
      </c>
      <c r="D106" s="89">
        <v>2075</v>
      </c>
      <c r="E106" s="89">
        <v>5285</v>
      </c>
      <c r="F106" s="70">
        <v>2083</v>
      </c>
      <c r="G106" s="71">
        <v>5199</v>
      </c>
      <c r="H106" s="89">
        <v>2198</v>
      </c>
      <c r="I106" s="89">
        <v>5525</v>
      </c>
      <c r="J106" s="70">
        <v>2129</v>
      </c>
      <c r="K106" s="71">
        <v>5308</v>
      </c>
      <c r="L106" s="70">
        <v>2341</v>
      </c>
      <c r="M106" s="71">
        <v>5756</v>
      </c>
      <c r="N106" s="89">
        <v>1323</v>
      </c>
      <c r="O106" s="89">
        <v>3780</v>
      </c>
      <c r="P106" s="89">
        <v>1572</v>
      </c>
      <c r="Q106" s="89">
        <v>4385</v>
      </c>
      <c r="R106" s="70">
        <v>1155</v>
      </c>
      <c r="S106" s="71">
        <v>3724</v>
      </c>
      <c r="T106" s="70">
        <v>1701</v>
      </c>
      <c r="U106" s="71">
        <v>4802</v>
      </c>
      <c r="V106" s="70">
        <v>2336</v>
      </c>
      <c r="W106" s="71">
        <v>6061</v>
      </c>
      <c r="X106" s="70">
        <v>3032</v>
      </c>
      <c r="Y106" s="71">
        <v>7312</v>
      </c>
      <c r="Z106" s="70">
        <v>3854</v>
      </c>
      <c r="AA106" s="71">
        <v>8673</v>
      </c>
      <c r="AB106" s="70">
        <v>4766</v>
      </c>
      <c r="AC106" s="71">
        <v>10110</v>
      </c>
      <c r="AD106" s="70">
        <v>5736</v>
      </c>
      <c r="AE106" s="71">
        <v>11562</v>
      </c>
      <c r="AF106" s="89">
        <v>6764</v>
      </c>
      <c r="AG106" s="89">
        <v>13029</v>
      </c>
      <c r="AH106" s="70">
        <v>4936</v>
      </c>
      <c r="AI106" s="71">
        <v>9543</v>
      </c>
    </row>
    <row r="107" spans="1:35" x14ac:dyDescent="0.35">
      <c r="A107" s="69">
        <v>99</v>
      </c>
      <c r="B107" s="70">
        <v>1341</v>
      </c>
      <c r="C107" s="71">
        <v>3687</v>
      </c>
      <c r="D107" s="89">
        <v>1410</v>
      </c>
      <c r="E107" s="89">
        <v>3852</v>
      </c>
      <c r="F107" s="70">
        <v>1410</v>
      </c>
      <c r="G107" s="71">
        <v>3771</v>
      </c>
      <c r="H107" s="89">
        <v>1496</v>
      </c>
      <c r="I107" s="89">
        <v>4042</v>
      </c>
      <c r="J107" s="70">
        <v>1445</v>
      </c>
      <c r="K107" s="71">
        <v>3854</v>
      </c>
      <c r="L107" s="70">
        <v>1603</v>
      </c>
      <c r="M107" s="71">
        <v>4222</v>
      </c>
      <c r="N107" s="89">
        <v>861</v>
      </c>
      <c r="O107" s="89">
        <v>2657</v>
      </c>
      <c r="P107" s="89">
        <v>1060</v>
      </c>
      <c r="Q107" s="89">
        <v>3149</v>
      </c>
      <c r="R107" s="70">
        <v>782</v>
      </c>
      <c r="S107" s="71">
        <v>2701</v>
      </c>
      <c r="T107" s="70">
        <v>1184</v>
      </c>
      <c r="U107" s="71">
        <v>3562</v>
      </c>
      <c r="V107" s="70">
        <v>1665</v>
      </c>
      <c r="W107" s="71">
        <v>4586</v>
      </c>
      <c r="X107" s="70">
        <v>2208</v>
      </c>
      <c r="Y107" s="71">
        <v>5631</v>
      </c>
      <c r="Z107" s="70">
        <v>2861</v>
      </c>
      <c r="AA107" s="71">
        <v>6785</v>
      </c>
      <c r="AB107" s="70">
        <v>3599</v>
      </c>
      <c r="AC107" s="71">
        <v>8021</v>
      </c>
      <c r="AD107" s="70">
        <v>4399</v>
      </c>
      <c r="AE107" s="71">
        <v>9289</v>
      </c>
      <c r="AF107" s="89">
        <v>5259</v>
      </c>
      <c r="AG107" s="89">
        <v>10587</v>
      </c>
      <c r="AH107" s="70">
        <v>3583</v>
      </c>
      <c r="AI107" s="71">
        <v>7329</v>
      </c>
    </row>
    <row r="108" spans="1:35" x14ac:dyDescent="0.35">
      <c r="A108" s="69">
        <v>100</v>
      </c>
      <c r="B108" s="70">
        <v>884</v>
      </c>
      <c r="C108" s="71">
        <v>2610</v>
      </c>
      <c r="D108" s="89">
        <v>935</v>
      </c>
      <c r="E108" s="89">
        <v>2745</v>
      </c>
      <c r="F108" s="70">
        <v>932</v>
      </c>
      <c r="G108" s="71">
        <v>2673</v>
      </c>
      <c r="H108" s="89">
        <v>994</v>
      </c>
      <c r="I108" s="89">
        <v>2892</v>
      </c>
      <c r="J108" s="70">
        <v>958</v>
      </c>
      <c r="K108" s="71">
        <v>2735</v>
      </c>
      <c r="L108" s="70">
        <v>1072</v>
      </c>
      <c r="M108" s="71">
        <v>3029</v>
      </c>
      <c r="N108" s="89">
        <v>545</v>
      </c>
      <c r="O108" s="89">
        <v>1821</v>
      </c>
      <c r="P108" s="89">
        <v>698</v>
      </c>
      <c r="Q108" s="89">
        <v>2208</v>
      </c>
      <c r="R108" s="70">
        <v>519</v>
      </c>
      <c r="S108" s="71">
        <v>1919</v>
      </c>
      <c r="T108" s="70">
        <v>808</v>
      </c>
      <c r="U108" s="71">
        <v>2593</v>
      </c>
      <c r="V108" s="70">
        <v>1166</v>
      </c>
      <c r="W108" s="71">
        <v>3410</v>
      </c>
      <c r="X108" s="70">
        <v>1581</v>
      </c>
      <c r="Y108" s="71">
        <v>4267</v>
      </c>
      <c r="Z108" s="70">
        <v>2090</v>
      </c>
      <c r="AA108" s="71">
        <v>5228</v>
      </c>
      <c r="AB108" s="70">
        <v>2678</v>
      </c>
      <c r="AC108" s="71">
        <v>6273</v>
      </c>
      <c r="AD108" s="70">
        <v>3327</v>
      </c>
      <c r="AE108" s="71">
        <v>7363</v>
      </c>
      <c r="AF108" s="89">
        <v>4037</v>
      </c>
      <c r="AG108" s="89">
        <v>8494</v>
      </c>
      <c r="AH108" s="70">
        <v>2530</v>
      </c>
      <c r="AI108" s="71">
        <v>5489</v>
      </c>
    </row>
    <row r="109" spans="1:35" x14ac:dyDescent="0.35">
      <c r="A109" s="69">
        <v>101</v>
      </c>
      <c r="B109" s="70">
        <v>568</v>
      </c>
      <c r="C109" s="71">
        <v>1803</v>
      </c>
      <c r="D109" s="89">
        <v>605</v>
      </c>
      <c r="E109" s="89">
        <v>1909</v>
      </c>
      <c r="F109" s="70">
        <v>600</v>
      </c>
      <c r="G109" s="71">
        <v>1848</v>
      </c>
      <c r="H109" s="89">
        <v>644</v>
      </c>
      <c r="I109" s="89">
        <v>2020</v>
      </c>
      <c r="J109" s="70">
        <v>619</v>
      </c>
      <c r="K109" s="71">
        <v>1893</v>
      </c>
      <c r="L109" s="70">
        <v>699</v>
      </c>
      <c r="M109" s="71">
        <v>2121</v>
      </c>
      <c r="N109" s="89">
        <v>335</v>
      </c>
      <c r="O109" s="89">
        <v>1214</v>
      </c>
      <c r="P109" s="89">
        <v>448</v>
      </c>
      <c r="Q109" s="89">
        <v>1509</v>
      </c>
      <c r="R109" s="70">
        <v>336</v>
      </c>
      <c r="S109" s="71">
        <v>1334</v>
      </c>
      <c r="T109" s="70">
        <v>540</v>
      </c>
      <c r="U109" s="71">
        <v>1850</v>
      </c>
      <c r="V109" s="70">
        <v>801</v>
      </c>
      <c r="W109" s="71">
        <v>2488</v>
      </c>
      <c r="X109" s="70">
        <v>1112</v>
      </c>
      <c r="Y109" s="71">
        <v>3177</v>
      </c>
      <c r="Z109" s="70">
        <v>1503</v>
      </c>
      <c r="AA109" s="71">
        <v>3963</v>
      </c>
      <c r="AB109" s="70">
        <v>1962</v>
      </c>
      <c r="AC109" s="71">
        <v>4832</v>
      </c>
      <c r="AD109" s="70">
        <v>2480</v>
      </c>
      <c r="AE109" s="71">
        <v>5753</v>
      </c>
      <c r="AF109" s="89">
        <v>3056</v>
      </c>
      <c r="AG109" s="89">
        <v>6722</v>
      </c>
      <c r="AH109" s="70">
        <v>1736</v>
      </c>
      <c r="AI109" s="71">
        <v>4002</v>
      </c>
    </row>
    <row r="110" spans="1:35" x14ac:dyDescent="0.35">
      <c r="A110" s="69">
        <v>102</v>
      </c>
      <c r="B110" s="70">
        <v>354</v>
      </c>
      <c r="C110" s="71">
        <v>1211</v>
      </c>
      <c r="D110" s="89">
        <v>380</v>
      </c>
      <c r="E110" s="89">
        <v>1292</v>
      </c>
      <c r="F110" s="70">
        <v>376</v>
      </c>
      <c r="G110" s="71">
        <v>1243</v>
      </c>
      <c r="H110" s="89">
        <v>406</v>
      </c>
      <c r="I110" s="89">
        <v>1374</v>
      </c>
      <c r="J110" s="70">
        <v>388</v>
      </c>
      <c r="K110" s="71">
        <v>1276</v>
      </c>
      <c r="L110" s="70">
        <v>444</v>
      </c>
      <c r="M110" s="71">
        <v>1448</v>
      </c>
      <c r="N110" s="89">
        <v>200</v>
      </c>
      <c r="O110" s="89">
        <v>784</v>
      </c>
      <c r="P110" s="89">
        <v>279</v>
      </c>
      <c r="Q110" s="89">
        <v>1003</v>
      </c>
      <c r="R110" s="70">
        <v>213</v>
      </c>
      <c r="S110" s="71">
        <v>906</v>
      </c>
      <c r="T110" s="70">
        <v>353</v>
      </c>
      <c r="U110" s="71">
        <v>1291</v>
      </c>
      <c r="V110" s="70">
        <v>539</v>
      </c>
      <c r="W110" s="71">
        <v>1780</v>
      </c>
      <c r="X110" s="70">
        <v>768</v>
      </c>
      <c r="Y110" s="71">
        <v>2321</v>
      </c>
      <c r="Z110" s="70">
        <v>1061</v>
      </c>
      <c r="AA110" s="71">
        <v>2951</v>
      </c>
      <c r="AB110" s="70">
        <v>1414</v>
      </c>
      <c r="AC110" s="71">
        <v>3660</v>
      </c>
      <c r="AD110" s="70">
        <v>1820</v>
      </c>
      <c r="AE110" s="71">
        <v>4426</v>
      </c>
      <c r="AF110" s="89">
        <v>2280</v>
      </c>
      <c r="AG110" s="89">
        <v>5243</v>
      </c>
      <c r="AH110" s="70">
        <v>1155</v>
      </c>
      <c r="AI110" s="71">
        <v>2837</v>
      </c>
    </row>
    <row r="111" spans="1:35" x14ac:dyDescent="0.35">
      <c r="A111" s="69">
        <v>103</v>
      </c>
      <c r="B111" s="70">
        <v>215</v>
      </c>
      <c r="C111" s="71">
        <v>790</v>
      </c>
      <c r="D111" s="89">
        <v>232</v>
      </c>
      <c r="E111" s="89">
        <v>850</v>
      </c>
      <c r="F111" s="70">
        <v>228</v>
      </c>
      <c r="G111" s="71">
        <v>812</v>
      </c>
      <c r="H111" s="89">
        <v>248</v>
      </c>
      <c r="I111" s="89">
        <v>909</v>
      </c>
      <c r="J111" s="70">
        <v>237</v>
      </c>
      <c r="K111" s="71">
        <v>835</v>
      </c>
      <c r="L111" s="70">
        <v>273</v>
      </c>
      <c r="M111" s="71">
        <v>961</v>
      </c>
      <c r="N111" s="89">
        <v>115</v>
      </c>
      <c r="O111" s="89">
        <v>490</v>
      </c>
      <c r="P111" s="89">
        <v>169</v>
      </c>
      <c r="Q111" s="89">
        <v>646</v>
      </c>
      <c r="R111" s="70">
        <v>131</v>
      </c>
      <c r="S111" s="71">
        <v>599</v>
      </c>
      <c r="T111" s="70">
        <v>225</v>
      </c>
      <c r="U111" s="71">
        <v>880</v>
      </c>
      <c r="V111" s="70">
        <v>355</v>
      </c>
      <c r="W111" s="71">
        <v>1245</v>
      </c>
      <c r="X111" s="70">
        <v>520</v>
      </c>
      <c r="Y111" s="71">
        <v>1662</v>
      </c>
      <c r="Z111" s="70">
        <v>736</v>
      </c>
      <c r="AA111" s="71">
        <v>2157</v>
      </c>
      <c r="AB111" s="70">
        <v>1001</v>
      </c>
      <c r="AC111" s="71">
        <v>2725</v>
      </c>
      <c r="AD111" s="70">
        <v>1314</v>
      </c>
      <c r="AE111" s="71">
        <v>3348</v>
      </c>
      <c r="AF111" s="89">
        <v>1674</v>
      </c>
      <c r="AG111" s="89">
        <v>4025</v>
      </c>
      <c r="AH111" s="70">
        <v>746</v>
      </c>
      <c r="AI111" s="71">
        <v>1954</v>
      </c>
    </row>
    <row r="112" spans="1:35" x14ac:dyDescent="0.35">
      <c r="A112" s="69">
        <v>104</v>
      </c>
      <c r="B112" s="70">
        <v>126</v>
      </c>
      <c r="C112" s="71">
        <v>499</v>
      </c>
      <c r="D112" s="89">
        <v>137</v>
      </c>
      <c r="E112" s="89">
        <v>541</v>
      </c>
      <c r="F112" s="70">
        <v>134</v>
      </c>
      <c r="G112" s="71">
        <v>514</v>
      </c>
      <c r="H112" s="89">
        <v>147</v>
      </c>
      <c r="I112" s="89">
        <v>582</v>
      </c>
      <c r="J112" s="70">
        <v>140</v>
      </c>
      <c r="K112" s="71">
        <v>529</v>
      </c>
      <c r="L112" s="70">
        <v>163</v>
      </c>
      <c r="M112" s="71">
        <v>618</v>
      </c>
      <c r="N112" s="89">
        <v>64</v>
      </c>
      <c r="O112" s="89">
        <v>296</v>
      </c>
      <c r="P112" s="89">
        <v>99</v>
      </c>
      <c r="Q112" s="89">
        <v>402</v>
      </c>
      <c r="R112" s="70">
        <v>79</v>
      </c>
      <c r="S112" s="71">
        <v>386</v>
      </c>
      <c r="T112" s="70">
        <v>140</v>
      </c>
      <c r="U112" s="71">
        <v>585</v>
      </c>
      <c r="V112" s="70">
        <v>228</v>
      </c>
      <c r="W112" s="71">
        <v>851</v>
      </c>
      <c r="X112" s="70">
        <v>344</v>
      </c>
      <c r="Y112" s="71">
        <v>1165</v>
      </c>
      <c r="Z112" s="70">
        <v>500</v>
      </c>
      <c r="AA112" s="71">
        <v>1545</v>
      </c>
      <c r="AB112" s="70">
        <v>696</v>
      </c>
      <c r="AC112" s="71">
        <v>1990</v>
      </c>
      <c r="AD112" s="70">
        <v>932</v>
      </c>
      <c r="AE112" s="71">
        <v>2489</v>
      </c>
      <c r="AF112" s="89">
        <v>1210</v>
      </c>
      <c r="AG112" s="89">
        <v>3039</v>
      </c>
      <c r="AH112" s="70">
        <v>466</v>
      </c>
      <c r="AI112" s="71">
        <v>1305</v>
      </c>
    </row>
    <row r="113" spans="1:35" x14ac:dyDescent="0.35">
      <c r="A113" s="69">
        <v>105</v>
      </c>
      <c r="B113" s="70">
        <v>71</v>
      </c>
      <c r="C113" s="71">
        <v>304</v>
      </c>
      <c r="D113" s="89">
        <v>78</v>
      </c>
      <c r="E113" s="89">
        <v>333</v>
      </c>
      <c r="F113" s="70">
        <v>76</v>
      </c>
      <c r="G113" s="71">
        <v>313</v>
      </c>
      <c r="H113" s="89">
        <v>84</v>
      </c>
      <c r="I113" s="89">
        <v>361</v>
      </c>
      <c r="J113" s="70">
        <v>80</v>
      </c>
      <c r="K113" s="71">
        <v>323</v>
      </c>
      <c r="L113" s="70">
        <v>94</v>
      </c>
      <c r="M113" s="71">
        <v>384</v>
      </c>
      <c r="N113" s="89">
        <v>34</v>
      </c>
      <c r="O113" s="89">
        <v>171</v>
      </c>
      <c r="P113" s="89">
        <v>56</v>
      </c>
      <c r="Q113" s="89">
        <v>241</v>
      </c>
      <c r="R113" s="70">
        <v>46</v>
      </c>
      <c r="S113" s="71">
        <v>241</v>
      </c>
      <c r="T113" s="70">
        <v>85</v>
      </c>
      <c r="U113" s="71">
        <v>378</v>
      </c>
      <c r="V113" s="70">
        <v>143</v>
      </c>
      <c r="W113" s="71">
        <v>567</v>
      </c>
      <c r="X113" s="70">
        <v>223</v>
      </c>
      <c r="Y113" s="71">
        <v>797</v>
      </c>
      <c r="Z113" s="70">
        <v>332</v>
      </c>
      <c r="AA113" s="71">
        <v>1083</v>
      </c>
      <c r="AB113" s="70">
        <v>474</v>
      </c>
      <c r="AC113" s="71">
        <v>1424</v>
      </c>
      <c r="AD113" s="70">
        <v>649</v>
      </c>
      <c r="AE113" s="71">
        <v>1815</v>
      </c>
      <c r="AF113" s="89">
        <v>859</v>
      </c>
      <c r="AG113" s="89">
        <v>2253</v>
      </c>
      <c r="AH113" s="70">
        <v>283</v>
      </c>
      <c r="AI113" s="71">
        <v>845</v>
      </c>
    </row>
    <row r="114" spans="1:35" x14ac:dyDescent="0.35">
      <c r="A114" s="69">
        <v>106</v>
      </c>
      <c r="B114" s="70">
        <v>39</v>
      </c>
      <c r="C114" s="71">
        <v>178</v>
      </c>
      <c r="D114" s="89">
        <v>43</v>
      </c>
      <c r="E114" s="89">
        <v>197</v>
      </c>
      <c r="F114" s="70">
        <v>42</v>
      </c>
      <c r="G114" s="71">
        <v>184</v>
      </c>
      <c r="H114" s="89">
        <v>46</v>
      </c>
      <c r="I114" s="89">
        <v>215</v>
      </c>
      <c r="J114" s="70">
        <v>44</v>
      </c>
      <c r="K114" s="71">
        <v>190</v>
      </c>
      <c r="L114" s="70">
        <v>52</v>
      </c>
      <c r="M114" s="71">
        <v>230</v>
      </c>
      <c r="N114" s="89">
        <v>17</v>
      </c>
      <c r="O114" s="89">
        <v>95</v>
      </c>
      <c r="P114" s="89">
        <v>30</v>
      </c>
      <c r="Q114" s="89">
        <v>139</v>
      </c>
      <c r="R114" s="70">
        <v>26</v>
      </c>
      <c r="S114" s="71">
        <v>146</v>
      </c>
      <c r="T114" s="70">
        <v>50</v>
      </c>
      <c r="U114" s="71">
        <v>237</v>
      </c>
      <c r="V114" s="70">
        <v>88</v>
      </c>
      <c r="W114" s="71">
        <v>368</v>
      </c>
      <c r="X114" s="70">
        <v>141</v>
      </c>
      <c r="Y114" s="71">
        <v>532</v>
      </c>
      <c r="Z114" s="70">
        <v>216</v>
      </c>
      <c r="AA114" s="71">
        <v>741</v>
      </c>
      <c r="AB114" s="70">
        <v>316</v>
      </c>
      <c r="AC114" s="71">
        <v>997</v>
      </c>
      <c r="AD114" s="70">
        <v>443</v>
      </c>
      <c r="AE114" s="71">
        <v>1296</v>
      </c>
      <c r="AF114" s="89">
        <v>598</v>
      </c>
      <c r="AG114" s="89">
        <v>1639</v>
      </c>
      <c r="AH114" s="70">
        <v>166</v>
      </c>
      <c r="AI114" s="71">
        <v>531</v>
      </c>
    </row>
    <row r="115" spans="1:35" x14ac:dyDescent="0.35">
      <c r="A115" s="69">
        <v>107</v>
      </c>
      <c r="B115" s="70">
        <v>20</v>
      </c>
      <c r="C115" s="71">
        <v>100</v>
      </c>
      <c r="D115" s="89">
        <v>23</v>
      </c>
      <c r="E115" s="89">
        <v>112</v>
      </c>
      <c r="F115" s="70">
        <v>22</v>
      </c>
      <c r="G115" s="71">
        <v>103</v>
      </c>
      <c r="H115" s="89">
        <v>24</v>
      </c>
      <c r="I115" s="89">
        <v>123</v>
      </c>
      <c r="J115" s="70">
        <v>23</v>
      </c>
      <c r="K115" s="71">
        <v>107</v>
      </c>
      <c r="L115" s="70">
        <v>28</v>
      </c>
      <c r="M115" s="71">
        <v>132</v>
      </c>
      <c r="N115" s="89">
        <v>8</v>
      </c>
      <c r="O115" s="89">
        <v>50</v>
      </c>
      <c r="P115" s="89">
        <v>16</v>
      </c>
      <c r="Q115" s="89">
        <v>77</v>
      </c>
      <c r="R115" s="70">
        <v>14</v>
      </c>
      <c r="S115" s="71">
        <v>85</v>
      </c>
      <c r="T115" s="70">
        <v>29</v>
      </c>
      <c r="U115" s="71">
        <v>144</v>
      </c>
      <c r="V115" s="70">
        <v>52</v>
      </c>
      <c r="W115" s="71">
        <v>232</v>
      </c>
      <c r="X115" s="70">
        <v>87</v>
      </c>
      <c r="Y115" s="71">
        <v>345</v>
      </c>
      <c r="Z115" s="70">
        <v>137</v>
      </c>
      <c r="AA115" s="71">
        <v>495</v>
      </c>
      <c r="AB115" s="70">
        <v>206</v>
      </c>
      <c r="AC115" s="71">
        <v>682</v>
      </c>
      <c r="AD115" s="70">
        <v>296</v>
      </c>
      <c r="AE115" s="71">
        <v>905</v>
      </c>
      <c r="AF115" s="89">
        <v>409</v>
      </c>
      <c r="AG115" s="89">
        <v>1167</v>
      </c>
      <c r="AH115" s="70">
        <v>94</v>
      </c>
      <c r="AI115" s="71">
        <v>323</v>
      </c>
    </row>
    <row r="116" spans="1:35" x14ac:dyDescent="0.35">
      <c r="A116" s="69">
        <v>108</v>
      </c>
      <c r="B116" s="70">
        <v>10</v>
      </c>
      <c r="C116" s="71">
        <v>53</v>
      </c>
      <c r="D116" s="89">
        <v>11</v>
      </c>
      <c r="E116" s="89">
        <v>61</v>
      </c>
      <c r="F116" s="70">
        <v>11</v>
      </c>
      <c r="G116" s="71">
        <v>55</v>
      </c>
      <c r="H116" s="89">
        <v>12</v>
      </c>
      <c r="I116" s="89">
        <v>67</v>
      </c>
      <c r="J116" s="70">
        <v>11</v>
      </c>
      <c r="K116" s="71">
        <v>58</v>
      </c>
      <c r="L116" s="70">
        <v>14</v>
      </c>
      <c r="M116" s="71">
        <v>73</v>
      </c>
      <c r="N116" s="89">
        <v>4</v>
      </c>
      <c r="O116" s="89">
        <v>25</v>
      </c>
      <c r="P116" s="89">
        <v>8</v>
      </c>
      <c r="Q116" s="89">
        <v>40</v>
      </c>
      <c r="R116" s="70">
        <v>7</v>
      </c>
      <c r="S116" s="71">
        <v>48</v>
      </c>
      <c r="T116" s="70">
        <v>16</v>
      </c>
      <c r="U116" s="71">
        <v>85</v>
      </c>
      <c r="V116" s="70">
        <v>30</v>
      </c>
      <c r="W116" s="71">
        <v>141</v>
      </c>
      <c r="X116" s="70">
        <v>52</v>
      </c>
      <c r="Y116" s="71">
        <v>218</v>
      </c>
      <c r="Z116" s="70">
        <v>85</v>
      </c>
      <c r="AA116" s="71">
        <v>321</v>
      </c>
      <c r="AB116" s="70">
        <v>131</v>
      </c>
      <c r="AC116" s="71">
        <v>454</v>
      </c>
      <c r="AD116" s="70">
        <v>193</v>
      </c>
      <c r="AE116" s="71">
        <v>617</v>
      </c>
      <c r="AF116" s="89">
        <v>273</v>
      </c>
      <c r="AG116" s="89">
        <v>812</v>
      </c>
      <c r="AH116" s="70">
        <v>52</v>
      </c>
      <c r="AI116" s="71">
        <v>190</v>
      </c>
    </row>
    <row r="117" spans="1:35" x14ac:dyDescent="0.35">
      <c r="A117" s="69">
        <v>109</v>
      </c>
      <c r="B117" s="70">
        <v>5</v>
      </c>
      <c r="C117" s="71">
        <v>27</v>
      </c>
      <c r="D117" s="89">
        <v>5</v>
      </c>
      <c r="E117" s="89">
        <v>31</v>
      </c>
      <c r="F117" s="70">
        <v>5</v>
      </c>
      <c r="G117" s="71">
        <v>28</v>
      </c>
      <c r="H117" s="89">
        <v>6</v>
      </c>
      <c r="I117" s="89">
        <v>35</v>
      </c>
      <c r="J117" s="70">
        <v>5</v>
      </c>
      <c r="K117" s="71">
        <v>29</v>
      </c>
      <c r="L117" s="70">
        <v>7</v>
      </c>
      <c r="M117" s="71">
        <v>38</v>
      </c>
      <c r="N117" s="89">
        <v>2</v>
      </c>
      <c r="O117" s="89">
        <v>12</v>
      </c>
      <c r="P117" s="89">
        <v>4</v>
      </c>
      <c r="Q117" s="89">
        <v>20</v>
      </c>
      <c r="R117" s="70">
        <v>4</v>
      </c>
      <c r="S117" s="71">
        <v>26</v>
      </c>
      <c r="T117" s="70">
        <v>8</v>
      </c>
      <c r="U117" s="71">
        <v>48</v>
      </c>
      <c r="V117" s="70">
        <v>17</v>
      </c>
      <c r="W117" s="71">
        <v>83</v>
      </c>
      <c r="X117" s="70">
        <v>30</v>
      </c>
      <c r="Y117" s="71">
        <v>133</v>
      </c>
      <c r="Z117" s="70">
        <v>51</v>
      </c>
      <c r="AA117" s="71">
        <v>202</v>
      </c>
      <c r="AB117" s="70">
        <v>81</v>
      </c>
      <c r="AC117" s="71">
        <v>294</v>
      </c>
      <c r="AD117" s="70">
        <v>123</v>
      </c>
      <c r="AE117" s="71">
        <v>410</v>
      </c>
      <c r="AF117" s="89">
        <v>179</v>
      </c>
      <c r="AG117" s="89">
        <v>552</v>
      </c>
      <c r="AH117" s="70">
        <v>28</v>
      </c>
      <c r="AI117" s="71">
        <v>109</v>
      </c>
    </row>
    <row r="118" spans="1:35" x14ac:dyDescent="0.35">
      <c r="A118" s="69">
        <v>110</v>
      </c>
      <c r="B118" s="70">
        <v>2</v>
      </c>
      <c r="C118" s="71">
        <v>13</v>
      </c>
      <c r="D118" s="89">
        <v>2</v>
      </c>
      <c r="E118" s="89">
        <v>15</v>
      </c>
      <c r="F118" s="70">
        <v>2</v>
      </c>
      <c r="G118" s="71">
        <v>13</v>
      </c>
      <c r="H118" s="89">
        <v>3</v>
      </c>
      <c r="I118" s="89">
        <v>17</v>
      </c>
      <c r="J118" s="70">
        <v>2</v>
      </c>
      <c r="K118" s="71">
        <v>14</v>
      </c>
      <c r="L118" s="70">
        <v>3</v>
      </c>
      <c r="M118" s="71">
        <v>19</v>
      </c>
      <c r="N118" s="89">
        <v>1</v>
      </c>
      <c r="O118" s="89">
        <v>5</v>
      </c>
      <c r="P118" s="89">
        <v>2</v>
      </c>
      <c r="Q118" s="89">
        <v>9</v>
      </c>
      <c r="R118" s="70">
        <v>2</v>
      </c>
      <c r="S118" s="71">
        <v>13</v>
      </c>
      <c r="T118" s="70">
        <v>4</v>
      </c>
      <c r="U118" s="71">
        <v>26</v>
      </c>
      <c r="V118" s="70">
        <v>9</v>
      </c>
      <c r="W118" s="71">
        <v>47</v>
      </c>
      <c r="X118" s="70">
        <v>17</v>
      </c>
      <c r="Y118" s="71">
        <v>78</v>
      </c>
      <c r="Z118" s="70">
        <v>30</v>
      </c>
      <c r="AA118" s="71">
        <v>123</v>
      </c>
      <c r="AB118" s="70">
        <v>49</v>
      </c>
      <c r="AC118" s="71">
        <v>185</v>
      </c>
      <c r="AD118" s="70">
        <v>77</v>
      </c>
      <c r="AE118" s="71">
        <v>265</v>
      </c>
      <c r="AF118" s="89">
        <v>114</v>
      </c>
      <c r="AG118" s="89">
        <v>365</v>
      </c>
      <c r="AH118" s="70">
        <v>15</v>
      </c>
      <c r="AI118" s="71">
        <v>60</v>
      </c>
    </row>
    <row r="119" spans="1:35" x14ac:dyDescent="0.35">
      <c r="A119" s="69">
        <v>111</v>
      </c>
      <c r="B119" s="70">
        <v>1</v>
      </c>
      <c r="C119" s="71">
        <v>6</v>
      </c>
      <c r="D119" s="89">
        <v>1</v>
      </c>
      <c r="E119" s="89">
        <v>7</v>
      </c>
      <c r="F119" s="70">
        <v>1</v>
      </c>
      <c r="G119" s="71">
        <v>6</v>
      </c>
      <c r="H119" s="89">
        <v>1</v>
      </c>
      <c r="I119" s="89">
        <v>8</v>
      </c>
      <c r="J119" s="70">
        <v>1</v>
      </c>
      <c r="K119" s="71">
        <v>6</v>
      </c>
      <c r="L119" s="70">
        <v>1</v>
      </c>
      <c r="M119" s="71">
        <v>9</v>
      </c>
      <c r="N119" s="89">
        <v>0</v>
      </c>
      <c r="O119" s="89">
        <v>2</v>
      </c>
      <c r="P119" s="89">
        <v>1</v>
      </c>
      <c r="Q119" s="89">
        <v>4</v>
      </c>
      <c r="R119" s="70">
        <v>1</v>
      </c>
      <c r="S119" s="71">
        <v>6</v>
      </c>
      <c r="T119" s="70">
        <v>2</v>
      </c>
      <c r="U119" s="71">
        <v>13</v>
      </c>
      <c r="V119" s="70">
        <v>5</v>
      </c>
      <c r="W119" s="71">
        <v>25</v>
      </c>
      <c r="X119" s="70">
        <v>9</v>
      </c>
      <c r="Y119" s="71">
        <v>44</v>
      </c>
      <c r="Z119" s="70">
        <v>17</v>
      </c>
      <c r="AA119" s="71">
        <v>73</v>
      </c>
      <c r="AB119" s="70">
        <v>29</v>
      </c>
      <c r="AC119" s="71">
        <v>113</v>
      </c>
      <c r="AD119" s="70">
        <v>46</v>
      </c>
      <c r="AE119" s="71">
        <v>166</v>
      </c>
      <c r="AF119" s="89">
        <v>71</v>
      </c>
      <c r="AG119" s="89">
        <v>235</v>
      </c>
      <c r="AH119" s="70">
        <v>7</v>
      </c>
      <c r="AI119" s="71">
        <v>32</v>
      </c>
    </row>
    <row r="120" spans="1:35" x14ac:dyDescent="0.35">
      <c r="A120" s="69">
        <v>112</v>
      </c>
      <c r="B120" s="70">
        <v>0</v>
      </c>
      <c r="C120" s="71">
        <v>2</v>
      </c>
      <c r="D120" s="89">
        <v>0</v>
      </c>
      <c r="E120" s="89">
        <v>3</v>
      </c>
      <c r="F120" s="70">
        <v>0</v>
      </c>
      <c r="G120" s="71">
        <v>2</v>
      </c>
      <c r="H120" s="89">
        <v>0</v>
      </c>
      <c r="I120" s="89">
        <v>3</v>
      </c>
      <c r="J120" s="70">
        <v>0</v>
      </c>
      <c r="K120" s="71">
        <v>3</v>
      </c>
      <c r="L120" s="70">
        <v>1</v>
      </c>
      <c r="M120" s="71">
        <v>4</v>
      </c>
      <c r="N120" s="89">
        <v>0</v>
      </c>
      <c r="O120" s="89">
        <v>1</v>
      </c>
      <c r="P120" s="89">
        <v>0</v>
      </c>
      <c r="Q120" s="89">
        <v>2</v>
      </c>
      <c r="R120" s="70">
        <v>0</v>
      </c>
      <c r="S120" s="71">
        <v>3</v>
      </c>
      <c r="T120" s="70">
        <v>1</v>
      </c>
      <c r="U120" s="71">
        <v>7</v>
      </c>
      <c r="V120" s="70">
        <v>2</v>
      </c>
      <c r="W120" s="71">
        <v>13</v>
      </c>
      <c r="X120" s="70">
        <v>5</v>
      </c>
      <c r="Y120" s="71">
        <v>24</v>
      </c>
      <c r="Z120" s="70">
        <v>9</v>
      </c>
      <c r="AA120" s="71">
        <v>41</v>
      </c>
      <c r="AB120" s="70">
        <v>16</v>
      </c>
      <c r="AC120" s="71">
        <v>66</v>
      </c>
      <c r="AD120" s="70">
        <v>27</v>
      </c>
      <c r="AE120" s="71">
        <v>101</v>
      </c>
      <c r="AF120" s="89">
        <v>43</v>
      </c>
      <c r="AG120" s="89">
        <v>146</v>
      </c>
      <c r="AH120" s="70">
        <v>4</v>
      </c>
      <c r="AI120" s="71">
        <v>17</v>
      </c>
    </row>
    <row r="121" spans="1:35" x14ac:dyDescent="0.35">
      <c r="A121" s="69">
        <v>113</v>
      </c>
      <c r="B121" s="70">
        <v>0</v>
      </c>
      <c r="C121" s="71">
        <v>1</v>
      </c>
      <c r="D121" s="89">
        <v>0</v>
      </c>
      <c r="E121" s="89">
        <v>1</v>
      </c>
      <c r="F121" s="70">
        <v>0</v>
      </c>
      <c r="G121" s="71">
        <v>1</v>
      </c>
      <c r="H121" s="89">
        <v>0</v>
      </c>
      <c r="I121" s="89">
        <v>1</v>
      </c>
      <c r="J121" s="70">
        <v>0</v>
      </c>
      <c r="K121" s="71">
        <v>1</v>
      </c>
      <c r="L121" s="70">
        <v>0</v>
      </c>
      <c r="M121" s="71">
        <v>1</v>
      </c>
      <c r="N121" s="89">
        <v>0</v>
      </c>
      <c r="O121" s="89">
        <v>0</v>
      </c>
      <c r="P121" s="89">
        <v>0</v>
      </c>
      <c r="Q121" s="89">
        <v>1</v>
      </c>
      <c r="R121" s="70">
        <v>0</v>
      </c>
      <c r="S121" s="71">
        <v>1</v>
      </c>
      <c r="T121" s="70">
        <v>0</v>
      </c>
      <c r="U121" s="71">
        <v>3</v>
      </c>
      <c r="V121" s="70">
        <v>1</v>
      </c>
      <c r="W121" s="71">
        <v>6</v>
      </c>
      <c r="X121" s="70">
        <v>2</v>
      </c>
      <c r="Y121" s="71">
        <v>12</v>
      </c>
      <c r="Z121" s="70">
        <v>5</v>
      </c>
      <c r="AA121" s="71">
        <v>22</v>
      </c>
      <c r="AB121" s="70">
        <v>9</v>
      </c>
      <c r="AC121" s="71">
        <v>37</v>
      </c>
      <c r="AD121" s="70">
        <v>15</v>
      </c>
      <c r="AE121" s="71">
        <v>59</v>
      </c>
      <c r="AF121" s="89">
        <v>25</v>
      </c>
      <c r="AG121" s="89">
        <v>88</v>
      </c>
      <c r="AH121" s="70">
        <v>2</v>
      </c>
      <c r="AI121" s="71">
        <v>9</v>
      </c>
    </row>
    <row r="122" spans="1:35" x14ac:dyDescent="0.35">
      <c r="A122" s="69">
        <v>114</v>
      </c>
      <c r="B122" s="70">
        <v>0</v>
      </c>
      <c r="C122" s="71">
        <v>0</v>
      </c>
      <c r="D122" s="89">
        <v>0</v>
      </c>
      <c r="E122" s="89">
        <v>0</v>
      </c>
      <c r="F122" s="70">
        <v>0</v>
      </c>
      <c r="G122" s="71">
        <v>0</v>
      </c>
      <c r="H122" s="89">
        <v>0</v>
      </c>
      <c r="I122" s="89">
        <v>0</v>
      </c>
      <c r="J122" s="70">
        <v>0</v>
      </c>
      <c r="K122" s="71">
        <v>0</v>
      </c>
      <c r="L122" s="70">
        <v>0</v>
      </c>
      <c r="M122" s="71">
        <v>1</v>
      </c>
      <c r="N122" s="89">
        <v>0</v>
      </c>
      <c r="O122" s="89">
        <v>0</v>
      </c>
      <c r="P122" s="89">
        <v>0</v>
      </c>
      <c r="Q122" s="89">
        <v>0</v>
      </c>
      <c r="R122" s="70">
        <v>0</v>
      </c>
      <c r="S122" s="71">
        <v>1</v>
      </c>
      <c r="T122" s="70">
        <v>0</v>
      </c>
      <c r="U122" s="71">
        <v>1</v>
      </c>
      <c r="V122" s="70">
        <v>0</v>
      </c>
      <c r="W122" s="71">
        <v>3</v>
      </c>
      <c r="X122" s="70">
        <v>1</v>
      </c>
      <c r="Y122" s="71">
        <v>6</v>
      </c>
      <c r="Z122" s="70">
        <v>2</v>
      </c>
      <c r="AA122" s="71">
        <v>12</v>
      </c>
      <c r="AB122" s="70">
        <v>5</v>
      </c>
      <c r="AC122" s="71">
        <v>20</v>
      </c>
      <c r="AD122" s="70">
        <v>8</v>
      </c>
      <c r="AE122" s="71">
        <v>33</v>
      </c>
      <c r="AF122" s="89">
        <v>14</v>
      </c>
      <c r="AG122" s="89">
        <v>51</v>
      </c>
      <c r="AH122" s="70">
        <v>1</v>
      </c>
      <c r="AI122" s="71">
        <v>4</v>
      </c>
    </row>
    <row r="123" spans="1:35" x14ac:dyDescent="0.35">
      <c r="A123" s="69">
        <v>115</v>
      </c>
      <c r="B123" s="70">
        <v>0</v>
      </c>
      <c r="C123" s="71">
        <v>0</v>
      </c>
      <c r="D123" s="89">
        <v>0</v>
      </c>
      <c r="E123" s="89">
        <v>0</v>
      </c>
      <c r="F123" s="70">
        <v>0</v>
      </c>
      <c r="G123" s="71">
        <v>0</v>
      </c>
      <c r="H123" s="89">
        <v>0</v>
      </c>
      <c r="I123" s="89">
        <v>0</v>
      </c>
      <c r="J123" s="70">
        <v>0</v>
      </c>
      <c r="K123" s="71">
        <v>0</v>
      </c>
      <c r="L123" s="70">
        <v>0</v>
      </c>
      <c r="M123" s="71">
        <v>0</v>
      </c>
      <c r="N123" s="89">
        <v>0</v>
      </c>
      <c r="O123" s="89">
        <v>0</v>
      </c>
      <c r="P123" s="89">
        <v>0</v>
      </c>
      <c r="Q123" s="89">
        <v>0</v>
      </c>
      <c r="R123" s="70">
        <v>0</v>
      </c>
      <c r="S123" s="71">
        <v>0</v>
      </c>
      <c r="T123" s="70">
        <v>0</v>
      </c>
      <c r="U123" s="71">
        <v>1</v>
      </c>
      <c r="V123" s="70">
        <v>0</v>
      </c>
      <c r="W123" s="71">
        <v>1</v>
      </c>
      <c r="X123" s="70">
        <v>1</v>
      </c>
      <c r="Y123" s="71">
        <v>3</v>
      </c>
      <c r="Z123" s="70">
        <v>1</v>
      </c>
      <c r="AA123" s="71">
        <v>6</v>
      </c>
      <c r="AB123" s="70">
        <v>2</v>
      </c>
      <c r="AC123" s="71">
        <v>10</v>
      </c>
      <c r="AD123" s="70">
        <v>4</v>
      </c>
      <c r="AE123" s="71">
        <v>18</v>
      </c>
      <c r="AF123" s="89">
        <v>8</v>
      </c>
      <c r="AG123" s="89">
        <v>29</v>
      </c>
      <c r="AH123" s="70">
        <v>0</v>
      </c>
      <c r="AI123" s="71">
        <v>2</v>
      </c>
    </row>
    <row r="124" spans="1:35" x14ac:dyDescent="0.35">
      <c r="A124" s="69">
        <v>116</v>
      </c>
      <c r="B124" s="70">
        <v>0</v>
      </c>
      <c r="C124" s="71">
        <v>0</v>
      </c>
      <c r="D124" s="89">
        <v>0</v>
      </c>
      <c r="E124" s="89">
        <v>0</v>
      </c>
      <c r="F124" s="70">
        <v>0</v>
      </c>
      <c r="G124" s="71">
        <v>0</v>
      </c>
      <c r="H124" s="89">
        <v>0</v>
      </c>
      <c r="I124" s="89">
        <v>0</v>
      </c>
      <c r="J124" s="70">
        <v>0</v>
      </c>
      <c r="K124" s="71">
        <v>0</v>
      </c>
      <c r="L124" s="70">
        <v>0</v>
      </c>
      <c r="M124" s="71">
        <v>0</v>
      </c>
      <c r="N124" s="89">
        <v>0</v>
      </c>
      <c r="O124" s="89">
        <v>0</v>
      </c>
      <c r="P124" s="89">
        <v>0</v>
      </c>
      <c r="Q124" s="89">
        <v>0</v>
      </c>
      <c r="R124" s="70">
        <v>0</v>
      </c>
      <c r="S124" s="71">
        <v>0</v>
      </c>
      <c r="T124" s="70">
        <v>0</v>
      </c>
      <c r="U124" s="71">
        <v>0</v>
      </c>
      <c r="V124" s="70">
        <v>0</v>
      </c>
      <c r="W124" s="71">
        <v>1</v>
      </c>
      <c r="X124" s="70">
        <v>0</v>
      </c>
      <c r="Y124" s="71">
        <v>1</v>
      </c>
      <c r="Z124" s="70">
        <v>1</v>
      </c>
      <c r="AA124" s="71">
        <v>3</v>
      </c>
      <c r="AB124" s="70">
        <v>1</v>
      </c>
      <c r="AC124" s="71">
        <v>5</v>
      </c>
      <c r="AD124" s="70">
        <v>2</v>
      </c>
      <c r="AE124" s="71">
        <v>9</v>
      </c>
      <c r="AF124" s="89">
        <v>4</v>
      </c>
      <c r="AG124" s="89">
        <v>15</v>
      </c>
      <c r="AH124" s="70">
        <v>0</v>
      </c>
      <c r="AI124" s="71">
        <v>1</v>
      </c>
    </row>
    <row r="125" spans="1:35" x14ac:dyDescent="0.35">
      <c r="A125" s="69">
        <v>117</v>
      </c>
      <c r="B125" s="70">
        <v>0</v>
      </c>
      <c r="C125" s="71">
        <v>0</v>
      </c>
      <c r="D125" s="89">
        <v>0</v>
      </c>
      <c r="E125" s="89">
        <v>0</v>
      </c>
      <c r="F125" s="70">
        <v>0</v>
      </c>
      <c r="G125" s="71">
        <v>0</v>
      </c>
      <c r="H125" s="89">
        <v>0</v>
      </c>
      <c r="I125" s="89">
        <v>0</v>
      </c>
      <c r="J125" s="70">
        <v>0</v>
      </c>
      <c r="K125" s="71">
        <v>0</v>
      </c>
      <c r="L125" s="70">
        <v>0</v>
      </c>
      <c r="M125" s="71">
        <v>0</v>
      </c>
      <c r="N125" s="89">
        <v>0</v>
      </c>
      <c r="O125" s="89">
        <v>0</v>
      </c>
      <c r="P125" s="89">
        <v>0</v>
      </c>
      <c r="Q125" s="89">
        <v>0</v>
      </c>
      <c r="R125" s="70">
        <v>0</v>
      </c>
      <c r="S125" s="71">
        <v>0</v>
      </c>
      <c r="T125" s="70">
        <v>0</v>
      </c>
      <c r="U125" s="71">
        <v>0</v>
      </c>
      <c r="V125" s="70">
        <v>0</v>
      </c>
      <c r="W125" s="71">
        <v>0</v>
      </c>
      <c r="X125" s="70">
        <v>0</v>
      </c>
      <c r="Y125" s="71">
        <v>1</v>
      </c>
      <c r="Z125" s="70">
        <v>0</v>
      </c>
      <c r="AA125" s="71">
        <v>1</v>
      </c>
      <c r="AB125" s="70">
        <v>1</v>
      </c>
      <c r="AC125" s="71">
        <v>2</v>
      </c>
      <c r="AD125" s="70">
        <v>1</v>
      </c>
      <c r="AE125" s="71">
        <v>4</v>
      </c>
      <c r="AF125" s="89">
        <v>2</v>
      </c>
      <c r="AG125" s="89">
        <v>8</v>
      </c>
      <c r="AH125" s="70">
        <v>0</v>
      </c>
      <c r="AI125" s="71">
        <v>1</v>
      </c>
    </row>
    <row r="126" spans="1:35" x14ac:dyDescent="0.35">
      <c r="A126" s="69">
        <v>118</v>
      </c>
      <c r="B126" s="70">
        <v>0</v>
      </c>
      <c r="C126" s="71">
        <v>0</v>
      </c>
      <c r="D126" s="89">
        <v>0</v>
      </c>
      <c r="E126" s="89">
        <v>0</v>
      </c>
      <c r="F126" s="70">
        <v>0</v>
      </c>
      <c r="G126" s="71">
        <v>0</v>
      </c>
      <c r="H126" s="89">
        <v>0</v>
      </c>
      <c r="I126" s="89">
        <v>0</v>
      </c>
      <c r="J126" s="70">
        <v>0</v>
      </c>
      <c r="K126" s="71">
        <v>0</v>
      </c>
      <c r="L126" s="70">
        <v>0</v>
      </c>
      <c r="M126" s="71">
        <v>0</v>
      </c>
      <c r="N126" s="89">
        <v>0</v>
      </c>
      <c r="O126" s="89">
        <v>0</v>
      </c>
      <c r="P126" s="89">
        <v>0</v>
      </c>
      <c r="Q126" s="89">
        <v>0</v>
      </c>
      <c r="R126" s="70">
        <v>0</v>
      </c>
      <c r="S126" s="71">
        <v>0</v>
      </c>
      <c r="T126" s="70">
        <v>0</v>
      </c>
      <c r="U126" s="71">
        <v>0</v>
      </c>
      <c r="V126" s="70">
        <v>0</v>
      </c>
      <c r="W126" s="71">
        <v>0</v>
      </c>
      <c r="X126" s="70">
        <v>0</v>
      </c>
      <c r="Y126" s="71">
        <v>0</v>
      </c>
      <c r="Z126" s="70">
        <v>0</v>
      </c>
      <c r="AA126" s="71">
        <v>0</v>
      </c>
      <c r="AB126" s="70">
        <v>0</v>
      </c>
      <c r="AC126" s="71">
        <v>1</v>
      </c>
      <c r="AD126" s="70">
        <v>1</v>
      </c>
      <c r="AE126" s="71">
        <v>2</v>
      </c>
      <c r="AF126" s="89">
        <v>1</v>
      </c>
      <c r="AG126" s="89">
        <v>4</v>
      </c>
      <c r="AH126" s="70">
        <v>0</v>
      </c>
      <c r="AI126" s="71">
        <v>0</v>
      </c>
    </row>
    <row r="127" spans="1:35" x14ac:dyDescent="0.35">
      <c r="A127" s="69">
        <v>119</v>
      </c>
      <c r="B127" s="72">
        <v>0</v>
      </c>
      <c r="C127" s="73">
        <v>0</v>
      </c>
      <c r="D127" s="90">
        <v>0</v>
      </c>
      <c r="E127" s="90">
        <v>0</v>
      </c>
      <c r="F127" s="72">
        <v>0</v>
      </c>
      <c r="G127" s="73">
        <v>0</v>
      </c>
      <c r="H127" s="90">
        <v>0</v>
      </c>
      <c r="I127" s="90">
        <v>0</v>
      </c>
      <c r="J127" s="72">
        <v>0</v>
      </c>
      <c r="K127" s="73">
        <v>0</v>
      </c>
      <c r="L127" s="72">
        <v>0</v>
      </c>
      <c r="M127" s="73">
        <v>0</v>
      </c>
      <c r="N127" s="90">
        <v>0</v>
      </c>
      <c r="O127" s="90">
        <v>0</v>
      </c>
      <c r="P127" s="90">
        <v>0</v>
      </c>
      <c r="Q127" s="90">
        <v>0</v>
      </c>
      <c r="R127" s="72">
        <v>0</v>
      </c>
      <c r="S127" s="73">
        <v>0</v>
      </c>
      <c r="T127" s="72">
        <v>0</v>
      </c>
      <c r="U127" s="73">
        <v>0</v>
      </c>
      <c r="V127" s="72">
        <v>0</v>
      </c>
      <c r="W127" s="73">
        <v>0</v>
      </c>
      <c r="X127" s="72">
        <v>0</v>
      </c>
      <c r="Y127" s="73">
        <v>0</v>
      </c>
      <c r="Z127" s="72">
        <v>0</v>
      </c>
      <c r="AA127" s="73">
        <v>0</v>
      </c>
      <c r="AB127" s="72">
        <v>0</v>
      </c>
      <c r="AC127" s="73">
        <v>0</v>
      </c>
      <c r="AD127" s="72">
        <v>0</v>
      </c>
      <c r="AE127" s="73">
        <v>1</v>
      </c>
      <c r="AF127" s="90">
        <v>0</v>
      </c>
      <c r="AG127" s="90">
        <v>2</v>
      </c>
      <c r="AH127" s="72">
        <v>0</v>
      </c>
      <c r="AI127" s="73">
        <v>0</v>
      </c>
    </row>
  </sheetData>
  <sheetProtection sheet="1" formatCells="0" formatColumns="0" formatRows="0"/>
  <phoneticPr fontId="4" type="noConversion"/>
  <pageMargins left="0.7" right="0.7" top="0.75" bottom="0.75" header="0.3" footer="0.3"/>
  <pageSetup orientation="portrait" verticalDpi="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C74"/>
  <sheetViews>
    <sheetView workbookViewId="0">
      <selection activeCell="A2" sqref="A2"/>
    </sheetView>
  </sheetViews>
  <sheetFormatPr defaultColWidth="8.81640625" defaultRowHeight="15" customHeight="1" x14ac:dyDescent="0.35"/>
  <cols>
    <col min="1" max="1" width="3.81640625" style="110" customWidth="1"/>
    <col min="2" max="2" width="10.81640625" customWidth="1"/>
    <col min="3" max="3" width="77.453125" customWidth="1"/>
  </cols>
  <sheetData>
    <row r="1" spans="1:3" ht="18.5" x14ac:dyDescent="0.45">
      <c r="A1" s="49" t="s">
        <v>73</v>
      </c>
    </row>
    <row r="2" spans="1:3" ht="15" customHeight="1" x14ac:dyDescent="0.45">
      <c r="A2" s="49"/>
      <c r="B2" t="s">
        <v>79</v>
      </c>
    </row>
    <row r="3" spans="1:3" ht="15" customHeight="1" x14ac:dyDescent="0.45">
      <c r="A3" s="49"/>
    </row>
    <row r="4" spans="1:3" ht="18.5" x14ac:dyDescent="0.45">
      <c r="A4" s="49" t="s">
        <v>71</v>
      </c>
    </row>
    <row r="5" spans="1:3" ht="15" customHeight="1" x14ac:dyDescent="0.35">
      <c r="B5" s="50" t="s">
        <v>41</v>
      </c>
      <c r="C5" s="50"/>
    </row>
    <row r="6" spans="1:3" ht="15" customHeight="1" x14ac:dyDescent="0.35">
      <c r="B6" s="50" t="s">
        <v>43</v>
      </c>
      <c r="C6" s="50"/>
    </row>
    <row r="7" spans="1:3" ht="15" customHeight="1" x14ac:dyDescent="0.35">
      <c r="B7" s="53" t="s">
        <v>75</v>
      </c>
      <c r="C7" s="53"/>
    </row>
    <row r="8" spans="1:3" ht="15" customHeight="1" x14ac:dyDescent="0.35">
      <c r="B8" s="53" t="s">
        <v>63</v>
      </c>
      <c r="C8" s="53"/>
    </row>
    <row r="9" spans="1:3" ht="15" customHeight="1" x14ac:dyDescent="0.35">
      <c r="B9" s="53" t="s">
        <v>62</v>
      </c>
      <c r="C9" s="53"/>
    </row>
    <row r="10" spans="1:3" ht="15" customHeight="1" x14ac:dyDescent="0.35">
      <c r="B10" s="51" t="s">
        <v>42</v>
      </c>
      <c r="C10" s="51"/>
    </row>
    <row r="11" spans="1:3" ht="15" customHeight="1" x14ac:dyDescent="0.35">
      <c r="B11" s="68" t="s">
        <v>72</v>
      </c>
      <c r="C11" s="68"/>
    </row>
    <row r="13" spans="1:3" ht="18.5" x14ac:dyDescent="0.45">
      <c r="A13" s="49" t="s">
        <v>55</v>
      </c>
    </row>
    <row r="14" spans="1:3" ht="15" customHeight="1" x14ac:dyDescent="0.45">
      <c r="A14" s="49"/>
      <c r="B14" t="s">
        <v>34</v>
      </c>
      <c r="C14" t="s">
        <v>64</v>
      </c>
    </row>
    <row r="15" spans="1:3" ht="15" customHeight="1" x14ac:dyDescent="0.35">
      <c r="B15" t="s">
        <v>9</v>
      </c>
      <c r="C15" t="s">
        <v>46</v>
      </c>
    </row>
    <row r="16" spans="1:3" ht="15" customHeight="1" x14ac:dyDescent="0.35">
      <c r="B16" t="s">
        <v>44</v>
      </c>
      <c r="C16" t="s">
        <v>65</v>
      </c>
    </row>
    <row r="17" spans="1:3" ht="15" customHeight="1" x14ac:dyDescent="0.35">
      <c r="B17" t="s">
        <v>45</v>
      </c>
      <c r="C17" t="s">
        <v>74</v>
      </c>
    </row>
    <row r="18" spans="1:3" ht="15" customHeight="1" x14ac:dyDescent="0.35">
      <c r="B18" t="s">
        <v>25</v>
      </c>
      <c r="C18" t="s">
        <v>49</v>
      </c>
    </row>
    <row r="19" spans="1:3" ht="15" customHeight="1" x14ac:dyDescent="0.35">
      <c r="B19" t="s">
        <v>27</v>
      </c>
      <c r="C19" t="s">
        <v>54</v>
      </c>
    </row>
    <row r="20" spans="1:3" ht="15" customHeight="1" x14ac:dyDescent="0.35">
      <c r="B20" t="s">
        <v>26</v>
      </c>
      <c r="C20" t="s">
        <v>50</v>
      </c>
    </row>
    <row r="21" spans="1:3" ht="15" customHeight="1" x14ac:dyDescent="0.35">
      <c r="B21" t="s">
        <v>47</v>
      </c>
      <c r="C21" t="s">
        <v>51</v>
      </c>
    </row>
    <row r="22" spans="1:3" ht="15" customHeight="1" x14ac:dyDescent="0.35">
      <c r="B22" t="s">
        <v>48</v>
      </c>
      <c r="C22" t="s">
        <v>52</v>
      </c>
    </row>
    <row r="23" spans="1:3" ht="15" customHeight="1" x14ac:dyDescent="0.35">
      <c r="B23" t="s">
        <v>28</v>
      </c>
      <c r="C23" t="s">
        <v>53</v>
      </c>
    </row>
    <row r="25" spans="1:3" ht="18.5" x14ac:dyDescent="0.45">
      <c r="A25" s="49" t="s">
        <v>56</v>
      </c>
    </row>
    <row r="26" spans="1:3" ht="15" customHeight="1" x14ac:dyDescent="0.35">
      <c r="B26" t="s">
        <v>66</v>
      </c>
    </row>
    <row r="27" spans="1:3" ht="15" customHeight="1" x14ac:dyDescent="0.35">
      <c r="B27" t="s">
        <v>67</v>
      </c>
    </row>
    <row r="29" spans="1:3" ht="18.5" x14ac:dyDescent="0.45">
      <c r="A29" s="49" t="s">
        <v>58</v>
      </c>
    </row>
    <row r="30" spans="1:3" ht="15" customHeight="1" x14ac:dyDescent="0.35">
      <c r="B30" t="s">
        <v>247</v>
      </c>
    </row>
    <row r="31" spans="1:3" ht="15" customHeight="1" x14ac:dyDescent="0.35">
      <c r="B31" s="50" t="s">
        <v>57</v>
      </c>
      <c r="C31" s="50"/>
    </row>
    <row r="32" spans="1:3" ht="15" customHeight="1" x14ac:dyDescent="0.35">
      <c r="B32" s="53" t="s">
        <v>68</v>
      </c>
      <c r="C32" s="53"/>
    </row>
    <row r="33" spans="1:3" ht="15" customHeight="1" x14ac:dyDescent="0.35">
      <c r="B33" s="96" t="s">
        <v>69</v>
      </c>
      <c r="C33" s="53"/>
    </row>
    <row r="34" spans="1:3" ht="15" customHeight="1" x14ac:dyDescent="0.35">
      <c r="B34" s="96" t="s">
        <v>70</v>
      </c>
      <c r="C34" s="53"/>
    </row>
    <row r="35" spans="1:3" ht="15" customHeight="1" x14ac:dyDescent="0.35">
      <c r="B35" s="68" t="s">
        <v>116</v>
      </c>
      <c r="C35" s="68"/>
    </row>
    <row r="36" spans="1:3" ht="15" customHeight="1" x14ac:dyDescent="0.35">
      <c r="B36" s="100" t="s">
        <v>106</v>
      </c>
      <c r="C36" s="68"/>
    </row>
    <row r="37" spans="1:3" ht="15" customHeight="1" x14ac:dyDescent="0.35">
      <c r="B37" s="100" t="s">
        <v>107</v>
      </c>
      <c r="C37" s="68"/>
    </row>
    <row r="38" spans="1:3" ht="15" customHeight="1" x14ac:dyDescent="0.35">
      <c r="B38" s="108" t="s">
        <v>111</v>
      </c>
      <c r="C38" s="97"/>
    </row>
    <row r="39" spans="1:3" ht="15" customHeight="1" x14ac:dyDescent="0.35">
      <c r="B39" s="197" t="s">
        <v>108</v>
      </c>
      <c r="C39" s="97"/>
    </row>
    <row r="40" spans="1:3" ht="15" customHeight="1" x14ac:dyDescent="0.35">
      <c r="B40" s="197" t="s">
        <v>109</v>
      </c>
      <c r="C40" s="97"/>
    </row>
    <row r="41" spans="1:3" ht="15" customHeight="1" x14ac:dyDescent="0.35">
      <c r="B41" s="198" t="s">
        <v>112</v>
      </c>
      <c r="C41" s="97"/>
    </row>
    <row r="42" spans="1:3" ht="15" customHeight="1" x14ac:dyDescent="0.35">
      <c r="B42" s="197" t="s">
        <v>117</v>
      </c>
      <c r="C42" s="97"/>
    </row>
    <row r="43" spans="1:3" ht="15" customHeight="1" x14ac:dyDescent="0.35">
      <c r="B43" s="197" t="s">
        <v>114</v>
      </c>
      <c r="C43" s="97"/>
    </row>
    <row r="44" spans="1:3" ht="15" customHeight="1" x14ac:dyDescent="0.35">
      <c r="B44" s="51" t="s">
        <v>118</v>
      </c>
      <c r="C44" s="51"/>
    </row>
    <row r="45" spans="1:3" ht="15" customHeight="1" x14ac:dyDescent="0.35">
      <c r="B45" s="98" t="s">
        <v>59</v>
      </c>
      <c r="C45" s="51"/>
    </row>
    <row r="46" spans="1:3" ht="15" customHeight="1" x14ac:dyDescent="0.35">
      <c r="B46" t="s">
        <v>82</v>
      </c>
    </row>
    <row r="48" spans="1:3" ht="15" customHeight="1" x14ac:dyDescent="0.35">
      <c r="A48" s="110" t="s">
        <v>194</v>
      </c>
    </row>
    <row r="49" spans="2:3" ht="15" customHeight="1" x14ac:dyDescent="0.35">
      <c r="B49" t="s">
        <v>204</v>
      </c>
    </row>
    <row r="50" spans="2:3" ht="15" customHeight="1" x14ac:dyDescent="0.35">
      <c r="B50" s="165" t="s">
        <v>202</v>
      </c>
    </row>
    <row r="51" spans="2:3" ht="15" customHeight="1" x14ac:dyDescent="0.35">
      <c r="B51" s="165" t="s">
        <v>203</v>
      </c>
    </row>
    <row r="52" spans="2:3" ht="15" customHeight="1" x14ac:dyDescent="0.35">
      <c r="B52" s="165" t="s">
        <v>221</v>
      </c>
    </row>
    <row r="53" spans="2:3" ht="15" customHeight="1" x14ac:dyDescent="0.35">
      <c r="B53" s="105" t="s">
        <v>206</v>
      </c>
      <c r="C53" s="105"/>
    </row>
    <row r="54" spans="2:3" ht="15" customHeight="1" x14ac:dyDescent="0.35">
      <c r="B54" s="105" t="s">
        <v>205</v>
      </c>
      <c r="C54" s="105"/>
    </row>
    <row r="55" spans="2:3" ht="15" customHeight="1" x14ac:dyDescent="0.35">
      <c r="B55" s="105" t="s">
        <v>195</v>
      </c>
      <c r="C55" s="105"/>
    </row>
    <row r="56" spans="2:3" ht="15" customHeight="1" x14ac:dyDescent="0.35">
      <c r="B56" s="164" t="s">
        <v>196</v>
      </c>
      <c r="C56" s="105"/>
    </row>
    <row r="57" spans="2:3" ht="15" customHeight="1" x14ac:dyDescent="0.35">
      <c r="B57" s="164" t="s">
        <v>197</v>
      </c>
      <c r="C57" s="105"/>
    </row>
    <row r="58" spans="2:3" ht="15" customHeight="1" x14ac:dyDescent="0.35">
      <c r="B58" s="164" t="s">
        <v>198</v>
      </c>
      <c r="C58" s="105"/>
    </row>
    <row r="59" spans="2:3" ht="15" customHeight="1" x14ac:dyDescent="0.35">
      <c r="B59" s="41" t="s">
        <v>200</v>
      </c>
    </row>
    <row r="60" spans="2:3" ht="15" customHeight="1" x14ac:dyDescent="0.35">
      <c r="B60" s="165" t="s">
        <v>201</v>
      </c>
    </row>
    <row r="61" spans="2:3" ht="15" customHeight="1" x14ac:dyDescent="0.35">
      <c r="B61" s="165" t="s">
        <v>208</v>
      </c>
    </row>
    <row r="62" spans="2:3" ht="15" customHeight="1" x14ac:dyDescent="0.35">
      <c r="B62" s="165"/>
      <c r="C62" s="166" t="s">
        <v>207</v>
      </c>
    </row>
    <row r="63" spans="2:3" ht="15" customHeight="1" x14ac:dyDescent="0.35">
      <c r="B63" s="165"/>
      <c r="C63" s="105" t="s">
        <v>215</v>
      </c>
    </row>
    <row r="64" spans="2:3" ht="15" customHeight="1" x14ac:dyDescent="0.35">
      <c r="B64" s="165" t="s">
        <v>219</v>
      </c>
    </row>
    <row r="65" spans="1:3" ht="15" customHeight="1" x14ac:dyDescent="0.35">
      <c r="B65" s="165"/>
    </row>
    <row r="66" spans="1:3" ht="15" customHeight="1" x14ac:dyDescent="0.35">
      <c r="A66" s="110" t="s">
        <v>237</v>
      </c>
      <c r="B66" s="165"/>
    </row>
    <row r="67" spans="1:3" ht="15" customHeight="1" x14ac:dyDescent="0.35">
      <c r="B67" t="s">
        <v>246</v>
      </c>
    </row>
    <row r="68" spans="1:3" ht="15" customHeight="1" x14ac:dyDescent="0.35">
      <c r="B68" t="s">
        <v>244</v>
      </c>
    </row>
    <row r="69" spans="1:3" ht="15" customHeight="1" x14ac:dyDescent="0.35">
      <c r="B69" s="164" t="s">
        <v>238</v>
      </c>
      <c r="C69" s="105"/>
    </row>
    <row r="70" spans="1:3" ht="15" customHeight="1" x14ac:dyDescent="0.35">
      <c r="B70" s="215" t="s">
        <v>245</v>
      </c>
      <c r="C70" s="108"/>
    </row>
    <row r="72" spans="1:3" ht="15" customHeight="1" x14ac:dyDescent="0.45">
      <c r="A72" s="49" t="s">
        <v>76</v>
      </c>
    </row>
    <row r="73" spans="1:3" ht="15" customHeight="1" x14ac:dyDescent="0.35">
      <c r="B73" t="s">
        <v>77</v>
      </c>
    </row>
    <row r="74" spans="1:3" ht="15" customHeight="1" x14ac:dyDescent="0.35">
      <c r="C74" s="163" t="s">
        <v>199</v>
      </c>
    </row>
  </sheetData>
  <sheetProtection formatCells="0" formatColumns="0" formatRows="0"/>
  <phoneticPr fontId="4" type="noConversion"/>
  <hyperlinks>
    <hyperlink ref="C74" r:id="rId1" xr:uid="{00000000-0004-0000-0200-000000000000}"/>
    <hyperlink ref="C62" r:id="rId2" xr:uid="{B5FF63A8-C851-4ACB-AB91-55CE6C8A9352}"/>
  </hyperlinks>
  <pageMargins left="0.7" right="0.7" top="0.75" bottom="0.75" header="0.3" footer="0.3"/>
  <pageSetup orientation="portrait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11DB7C-27B8-478A-B3D3-089E5815F403}">
  <dimension ref="A1:M35"/>
  <sheetViews>
    <sheetView workbookViewId="0">
      <selection activeCell="A2" sqref="A2"/>
    </sheetView>
  </sheetViews>
  <sheetFormatPr defaultRowHeight="14.5" x14ac:dyDescent="0.35"/>
  <cols>
    <col min="1" max="1" width="9.453125" bestFit="1" customWidth="1"/>
    <col min="2" max="2" width="20.7265625" bestFit="1" customWidth="1"/>
    <col min="3" max="10" width="11" customWidth="1"/>
    <col min="12" max="12" width="4" customWidth="1"/>
    <col min="13" max="13" width="9.1796875" style="106"/>
  </cols>
  <sheetData>
    <row r="1" spans="1:13" x14ac:dyDescent="0.35">
      <c r="A1" t="s">
        <v>253</v>
      </c>
    </row>
    <row r="2" spans="1:13" x14ac:dyDescent="0.35">
      <c r="K2" t="s">
        <v>167</v>
      </c>
    </row>
    <row r="3" spans="1:13" x14ac:dyDescent="0.35">
      <c r="A3" t="s">
        <v>127</v>
      </c>
      <c r="B3" t="s">
        <v>126</v>
      </c>
      <c r="C3" s="226" t="s">
        <v>128</v>
      </c>
      <c r="D3" s="226" t="s">
        <v>254</v>
      </c>
      <c r="E3" s="226" t="s">
        <v>254</v>
      </c>
      <c r="F3" s="226" t="s">
        <v>254</v>
      </c>
      <c r="G3" s="226" t="s">
        <v>254</v>
      </c>
      <c r="H3" s="226" t="s">
        <v>254</v>
      </c>
      <c r="I3" s="226" t="s">
        <v>254</v>
      </c>
      <c r="J3" s="226" t="s">
        <v>254</v>
      </c>
      <c r="K3" s="227" t="s">
        <v>163</v>
      </c>
      <c r="M3" s="106" t="str">
        <f>RIGHT(A$28&amp;A3,A$29)&amp;"  "&amp;LEFT(B3&amp;A$28,B$29)&amp;RIGHT(A$28&amp;TEXT(C3,K3),C$29)&amp;IF(D$28,RIGHT(A$28&amp;TEXT(D3,K3),D$29),"")&amp;IF(E$28,RIGHT(A$28&amp;TEXT(E3,K3),E$29),"")&amp;IF(F$28,RIGHT(A$28&amp;TEXT(F3,K3),F$29),"")&amp;IF(G$28,RIGHT(A$28&amp;TEXT(G3,K3),G$29),"")&amp;IF(H$28,RIGHT(A$28&amp;TEXT(H3,K3),H$29),"")&amp;IF(I$28,RIGHT(A$28&amp;TEXT(I3,K3),I$29),"")&amp;IF(J$28,RIGHT(A$28&amp;TEXT(J3,K3),J$29),"")</f>
        <v xml:space="preserve">  Cell  Item                        Value</v>
      </c>
    </row>
    <row r="4" spans="1:13" x14ac:dyDescent="0.35">
      <c r="A4" t="s">
        <v>129</v>
      </c>
      <c r="B4" t="s">
        <v>142</v>
      </c>
      <c r="C4" s="228" t="str" cm="1">
        <f t="array" aca="1" ref="C4" ca="1">INDIRECT("Alive!"&amp;A4)</f>
        <v>Period2021</v>
      </c>
      <c r="D4" s="228"/>
      <c r="E4" s="228"/>
      <c r="F4" s="228"/>
      <c r="G4" s="228"/>
      <c r="H4" s="228"/>
      <c r="I4" s="228"/>
      <c r="J4" s="228"/>
      <c r="K4" s="227" t="str">
        <f t="shared" ref="K4:K13" si="0">K$3</f>
        <v>General</v>
      </c>
      <c r="M4" s="106" t="str">
        <f t="shared" ref="M4:M25" ca="1" si="1">RIGHT(A$28&amp;A4,A$29)&amp;"  "&amp;LEFT(B4&amp;A$28,B$29)&amp;RIGHT(A$28&amp;TEXT(C4,K4),C$29)&amp;IF(D$28,RIGHT(A$28&amp;TEXT(D4,K4),D$29),"")&amp;IF(E$28,RIGHT(A$28&amp;TEXT(E4,K4),E$29),"")&amp;IF(F$28,RIGHT(A$28&amp;TEXT(F4,K4),F$29),"")&amp;IF(G$28,RIGHT(A$28&amp;TEXT(G4,K4),G$29),"")&amp;IF(H$28,RIGHT(A$28&amp;TEXT(H4,K4),H$29),"")&amp;IF(I$28,RIGHT(A$28&amp;TEXT(I4,K4),I$29),"")&amp;IF(J$28,RIGHT(A$28&amp;TEXT(J4,K4),J$29),"")</f>
        <v xml:space="preserve">    F3  Table - Pers 1         Period2021</v>
      </c>
    </row>
    <row r="5" spans="1:13" x14ac:dyDescent="0.35">
      <c r="A5" t="s">
        <v>130</v>
      </c>
      <c r="B5" t="s">
        <v>143</v>
      </c>
      <c r="C5" s="228" t="str" cm="1">
        <f t="array" aca="1" ref="C5" ca="1">INDIRECT("Alive!"&amp;A5)</f>
        <v>Period2021</v>
      </c>
      <c r="D5" s="228"/>
      <c r="E5" s="228"/>
      <c r="F5" s="228"/>
      <c r="G5" s="228"/>
      <c r="H5" s="228"/>
      <c r="I5" s="228"/>
      <c r="J5" s="228"/>
      <c r="K5" s="227" t="str">
        <f t="shared" si="0"/>
        <v>General</v>
      </c>
      <c r="M5" s="106" t="str">
        <f t="shared" ca="1" si="1"/>
        <v xml:space="preserve">    F4  Table - Pers 2         Period2021</v>
      </c>
    </row>
    <row r="6" spans="1:13" x14ac:dyDescent="0.35">
      <c r="A6" t="s">
        <v>131</v>
      </c>
      <c r="B6" t="s">
        <v>144</v>
      </c>
      <c r="C6" s="229" t="str" cm="1">
        <f t="array" aca="1" ref="C6" ca="1">INDIRECT("Alive!"&amp;A6)</f>
        <v>M</v>
      </c>
      <c r="D6" s="229"/>
      <c r="E6" s="229"/>
      <c r="F6" s="229"/>
      <c r="G6" s="229"/>
      <c r="H6" s="229"/>
      <c r="I6" s="229"/>
      <c r="J6" s="229"/>
      <c r="K6" s="227" t="str">
        <f t="shared" si="0"/>
        <v>General</v>
      </c>
      <c r="M6" s="106" t="str">
        <f t="shared" ca="1" si="1"/>
        <v xml:space="preserve">    H3  Sex - Pers 1                    M</v>
      </c>
    </row>
    <row r="7" spans="1:13" x14ac:dyDescent="0.35">
      <c r="A7" t="s">
        <v>132</v>
      </c>
      <c r="B7" t="s">
        <v>145</v>
      </c>
      <c r="C7" s="229" t="str" cm="1">
        <f t="array" aca="1" ref="C7" ca="1">INDIRECT("Alive!"&amp;A7)</f>
        <v>F</v>
      </c>
      <c r="D7" s="229"/>
      <c r="E7" s="229"/>
      <c r="F7" s="229"/>
      <c r="G7" s="229"/>
      <c r="H7" s="229"/>
      <c r="I7" s="229"/>
      <c r="J7" s="229"/>
      <c r="K7" s="227" t="str">
        <f t="shared" si="0"/>
        <v>General</v>
      </c>
      <c r="M7" s="106" t="str">
        <f t="shared" ca="1" si="1"/>
        <v xml:space="preserve">    H4  Sex - Pers 2                    F</v>
      </c>
    </row>
    <row r="8" spans="1:13" x14ac:dyDescent="0.35">
      <c r="A8" t="s">
        <v>133</v>
      </c>
      <c r="B8" t="s">
        <v>168</v>
      </c>
      <c r="C8" s="230" cm="1">
        <f t="array" aca="1" ref="C8" ca="1">INDIRECT("Alive!"&amp;A8)</f>
        <v>65</v>
      </c>
      <c r="D8" s="230"/>
      <c r="E8" s="230"/>
      <c r="F8" s="230"/>
      <c r="G8" s="230"/>
      <c r="H8" s="230"/>
      <c r="I8" s="230"/>
      <c r="J8" s="230"/>
      <c r="K8" s="227" t="str">
        <f t="shared" si="0"/>
        <v>General</v>
      </c>
      <c r="M8" s="106" t="str">
        <f t="shared" ca="1" si="1"/>
        <v xml:space="preserve">    I3  Age Years - Pers 1             65</v>
      </c>
    </row>
    <row r="9" spans="1:13" x14ac:dyDescent="0.35">
      <c r="A9" t="s">
        <v>134</v>
      </c>
      <c r="B9" t="s">
        <v>226</v>
      </c>
      <c r="C9" s="230" cm="1">
        <f t="array" aca="1" ref="C9" ca="1">INDIRECT("Alive!"&amp;A9)</f>
        <v>65</v>
      </c>
      <c r="D9" s="230"/>
      <c r="E9" s="230"/>
      <c r="F9" s="230"/>
      <c r="G9" s="230"/>
      <c r="H9" s="230"/>
      <c r="I9" s="230"/>
      <c r="J9" s="230"/>
      <c r="K9" s="227" t="str">
        <f t="shared" si="0"/>
        <v>General</v>
      </c>
      <c r="M9" s="106" t="str">
        <f t="shared" ca="1" si="1"/>
        <v xml:space="preserve">    I4  Age Years - Pers 2             65</v>
      </c>
    </row>
    <row r="10" spans="1:13" x14ac:dyDescent="0.35">
      <c r="A10" t="s">
        <v>135</v>
      </c>
      <c r="B10" t="s">
        <v>153</v>
      </c>
      <c r="C10" s="231" cm="1">
        <f t="array" aca="1" ref="C10" ca="1">INDIRECT("Alive!"&amp;A10)</f>
        <v>0</v>
      </c>
      <c r="D10" s="231"/>
      <c r="E10" s="231"/>
      <c r="F10" s="231"/>
      <c r="G10" s="231"/>
      <c r="H10" s="231"/>
      <c r="I10" s="231"/>
      <c r="J10" s="231"/>
      <c r="K10" s="227" t="str">
        <f t="shared" si="0"/>
        <v>General</v>
      </c>
      <c r="M10" s="106" t="str">
        <f t="shared" ca="1" si="1"/>
        <v xml:space="preserve">    I5  Years - Delay                   0</v>
      </c>
    </row>
    <row r="11" spans="1:13" x14ac:dyDescent="0.35">
      <c r="A11" t="s">
        <v>159</v>
      </c>
      <c r="B11" t="s">
        <v>169</v>
      </c>
      <c r="C11" s="230" cm="1">
        <f t="array" aca="1" ref="C11" ca="1">INDIRECT("Alive!"&amp;A11)</f>
        <v>0</v>
      </c>
      <c r="D11" s="230"/>
      <c r="E11" s="230"/>
      <c r="F11" s="230"/>
      <c r="G11" s="230"/>
      <c r="H11" s="230"/>
      <c r="I11" s="230"/>
      <c r="J11" s="230"/>
      <c r="K11" s="227" t="str">
        <f t="shared" si="0"/>
        <v>General</v>
      </c>
      <c r="M11" s="106" t="str">
        <f t="shared" ca="1" si="1"/>
        <v xml:space="preserve">    J3  Age Months - Pers 1             0</v>
      </c>
    </row>
    <row r="12" spans="1:13" x14ac:dyDescent="0.35">
      <c r="A12" t="s">
        <v>160</v>
      </c>
      <c r="B12" t="s">
        <v>170</v>
      </c>
      <c r="C12" s="230" cm="1">
        <f t="array" aca="1" ref="C12" ca="1">INDIRECT("Alive!"&amp;A12)</f>
        <v>0</v>
      </c>
      <c r="D12" s="230"/>
      <c r="E12" s="230"/>
      <c r="F12" s="230"/>
      <c r="G12" s="230"/>
      <c r="H12" s="230"/>
      <c r="I12" s="230"/>
      <c r="J12" s="230"/>
      <c r="K12" s="227" t="str">
        <f t="shared" si="0"/>
        <v>General</v>
      </c>
      <c r="M12" s="106" t="str">
        <f t="shared" ca="1" si="1"/>
        <v xml:space="preserve">    J4  Age Months - Pers 2             0</v>
      </c>
    </row>
    <row r="13" spans="1:13" x14ac:dyDescent="0.35">
      <c r="A13" t="s">
        <v>161</v>
      </c>
      <c r="B13" t="s">
        <v>162</v>
      </c>
      <c r="C13" s="231" cm="1">
        <f t="array" aca="1" ref="C13" ca="1">INDIRECT("Alive!"&amp;A13)</f>
        <v>0</v>
      </c>
      <c r="D13" s="231"/>
      <c r="E13" s="231"/>
      <c r="F13" s="231"/>
      <c r="G13" s="231"/>
      <c r="H13" s="231"/>
      <c r="I13" s="231"/>
      <c r="J13" s="231"/>
      <c r="K13" s="227" t="str">
        <f t="shared" si="0"/>
        <v>General</v>
      </c>
      <c r="M13" s="106" t="str">
        <f t="shared" ca="1" si="1"/>
        <v xml:space="preserve">    J5  Months - Delay                  0</v>
      </c>
    </row>
    <row r="14" spans="1:13" x14ac:dyDescent="0.35">
      <c r="A14" t="s">
        <v>136</v>
      </c>
      <c r="B14" t="s">
        <v>146</v>
      </c>
      <c r="C14" s="232" cm="1">
        <f t="array" aca="1" ref="C14" ca="1">INDIRECT("Alive!"&amp;A14)</f>
        <v>1000</v>
      </c>
      <c r="D14" s="232"/>
      <c r="E14" s="232"/>
      <c r="F14" s="232"/>
      <c r="G14" s="232"/>
      <c r="H14" s="232"/>
      <c r="I14" s="232"/>
      <c r="J14" s="232"/>
      <c r="K14" s="227" t="s">
        <v>164</v>
      </c>
      <c r="M14" s="106" t="str">
        <f t="shared" ca="1" si="1"/>
        <v xml:space="preserve">    N1  Amount - Pers 1          1,000.00</v>
      </c>
    </row>
    <row r="15" spans="1:13" x14ac:dyDescent="0.35">
      <c r="A15" t="s">
        <v>137</v>
      </c>
      <c r="B15" t="s">
        <v>154</v>
      </c>
      <c r="C15" s="233" cm="1">
        <f t="array" aca="1" ref="C15" ca="1">INDIRECT("Alive!"&amp;A15)</f>
        <v>0.03</v>
      </c>
      <c r="D15" s="233"/>
      <c r="E15" s="233"/>
      <c r="F15" s="233"/>
      <c r="G15" s="233"/>
      <c r="H15" s="233"/>
      <c r="I15" s="233"/>
      <c r="J15" s="233"/>
      <c r="K15" s="227" t="s">
        <v>165</v>
      </c>
      <c r="M15" s="106" t="str">
        <f t="shared" ca="1" si="1"/>
        <v xml:space="preserve">    N4  Discount Rate - Single     3.000%</v>
      </c>
    </row>
    <row r="16" spans="1:13" x14ac:dyDescent="0.35">
      <c r="A16" t="s">
        <v>149</v>
      </c>
      <c r="B16" t="s">
        <v>150</v>
      </c>
      <c r="C16" s="234" cm="1">
        <f t="array" aca="1" ref="C16" ca="1">INDIRECT("Alive!"&amp;A16)</f>
        <v>151888.70259165211</v>
      </c>
      <c r="D16" s="234"/>
      <c r="E16" s="234"/>
      <c r="F16" s="234"/>
      <c r="G16" s="234"/>
      <c r="H16" s="234"/>
      <c r="I16" s="234"/>
      <c r="J16" s="234"/>
      <c r="K16" s="227" t="s">
        <v>166</v>
      </c>
      <c r="M16" s="106" t="str">
        <f t="shared" ca="1" si="1"/>
        <v xml:space="preserve">    N5  Present Value - Single    151,889</v>
      </c>
    </row>
    <row r="17" spans="1:13" x14ac:dyDescent="0.35">
      <c r="A17" t="s">
        <v>138</v>
      </c>
      <c r="B17" t="s">
        <v>147</v>
      </c>
      <c r="C17" s="232" cm="1">
        <f t="array" aca="1" ref="C17" ca="1">INDIRECT("Alive!"&amp;A17)</f>
        <v>1000</v>
      </c>
      <c r="D17" s="232"/>
      <c r="E17" s="232"/>
      <c r="F17" s="232"/>
      <c r="G17" s="232"/>
      <c r="H17" s="232"/>
      <c r="I17" s="232"/>
      <c r="J17" s="232"/>
      <c r="K17" s="227" t="str">
        <f>K$14</f>
        <v>###,##0.00</v>
      </c>
      <c r="M17" s="106" t="str">
        <f t="shared" ca="1" si="1"/>
        <v xml:space="preserve">    O1  Amount - Pers 1 only     1,000.00</v>
      </c>
    </row>
    <row r="18" spans="1:13" x14ac:dyDescent="0.35">
      <c r="A18" t="s">
        <v>139</v>
      </c>
      <c r="B18" t="s">
        <v>148</v>
      </c>
      <c r="C18" s="232" cm="1">
        <f t="array" aca="1" ref="C18" ca="1">INDIRECT("Alive!"&amp;A18)</f>
        <v>1000</v>
      </c>
      <c r="D18" s="232"/>
      <c r="E18" s="232"/>
      <c r="F18" s="232"/>
      <c r="G18" s="232"/>
      <c r="H18" s="232"/>
      <c r="I18" s="232"/>
      <c r="J18" s="232"/>
      <c r="K18" s="227" t="str">
        <f>K$14</f>
        <v>###,##0.00</v>
      </c>
      <c r="M18" s="106" t="str">
        <f t="shared" ca="1" si="1"/>
        <v xml:space="preserve">    O2  Amount - Pers 2 only     1,000.00</v>
      </c>
    </row>
    <row r="19" spans="1:13" x14ac:dyDescent="0.35">
      <c r="A19" t="s">
        <v>140</v>
      </c>
      <c r="B19" t="s">
        <v>171</v>
      </c>
      <c r="C19" s="232" cm="1">
        <f t="array" aca="1" ref="C19" ca="1">INDIRECT("Alive!"&amp;A19)</f>
        <v>1000</v>
      </c>
      <c r="D19" s="232"/>
      <c r="E19" s="232"/>
      <c r="F19" s="232"/>
      <c r="G19" s="232"/>
      <c r="H19" s="232"/>
      <c r="I19" s="232"/>
      <c r="J19" s="232"/>
      <c r="K19" s="227" t="str">
        <f>K$14</f>
        <v>###,##0.00</v>
      </c>
      <c r="M19" s="106" t="str">
        <f t="shared" ca="1" si="1"/>
        <v xml:space="preserve">    O3  Amount - Both Alive      1,000.00</v>
      </c>
    </row>
    <row r="20" spans="1:13" x14ac:dyDescent="0.35">
      <c r="A20" t="s">
        <v>141</v>
      </c>
      <c r="B20" t="s">
        <v>155</v>
      </c>
      <c r="C20" s="233" cm="1">
        <f t="array" aca="1" ref="C20" ca="1">INDIRECT("Alive!"&amp;A20)</f>
        <v>0.03</v>
      </c>
      <c r="D20" s="233"/>
      <c r="E20" s="233"/>
      <c r="F20" s="233"/>
      <c r="G20" s="233"/>
      <c r="H20" s="233"/>
      <c r="I20" s="233"/>
      <c r="J20" s="233"/>
      <c r="K20" s="227" t="str">
        <f>K$15</f>
        <v>#0.000%</v>
      </c>
      <c r="M20" s="106" t="str">
        <f t="shared" ca="1" si="1"/>
        <v xml:space="preserve">    O4  Discount Rate - Joint      3.000%</v>
      </c>
    </row>
    <row r="21" spans="1:13" x14ac:dyDescent="0.35">
      <c r="A21" t="s">
        <v>151</v>
      </c>
      <c r="B21" t="s">
        <v>152</v>
      </c>
      <c r="C21" s="234" cm="1">
        <f t="array" aca="1" ref="C21" ca="1">INDIRECT("Alive!"&amp;A21)</f>
        <v>198708.93887132444</v>
      </c>
      <c r="D21" s="234"/>
      <c r="E21" s="234"/>
      <c r="F21" s="234"/>
      <c r="G21" s="234"/>
      <c r="H21" s="234"/>
      <c r="I21" s="234"/>
      <c r="J21" s="234"/>
      <c r="K21" s="227" t="str">
        <f>K$16</f>
        <v>##,###,##0</v>
      </c>
      <c r="M21" s="106" t="str">
        <f t="shared" ca="1" si="1"/>
        <v xml:space="preserve">    O5  Present Value - Joint     198,709</v>
      </c>
    </row>
    <row r="22" spans="1:13" x14ac:dyDescent="0.35">
      <c r="A22" t="s">
        <v>243</v>
      </c>
      <c r="B22" t="s">
        <v>156</v>
      </c>
      <c r="C22" s="228" cm="1">
        <f t="array" aca="1" ref="C22" ca="1">INDIRECT("Alive!"&amp;A22)</f>
        <v>0</v>
      </c>
      <c r="D22" s="228"/>
      <c r="E22" s="228"/>
      <c r="F22" s="228"/>
      <c r="G22" s="228"/>
      <c r="H22" s="228"/>
      <c r="I22" s="228"/>
      <c r="J22" s="228"/>
      <c r="K22" s="227" t="str">
        <f>K$3</f>
        <v>General</v>
      </c>
      <c r="M22" s="106" t="str">
        <f t="shared" ca="1" si="1"/>
        <v xml:space="preserve">    T2  Minimum Years                   0</v>
      </c>
    </row>
    <row r="23" spans="1:13" x14ac:dyDescent="0.35">
      <c r="A23" t="s">
        <v>241</v>
      </c>
      <c r="B23" t="s">
        <v>157</v>
      </c>
      <c r="C23" s="235" cm="1">
        <f t="array" aca="1" ref="C23" ca="1">INDIRECT("Alive!"&amp;A23)</f>
        <v>0</v>
      </c>
      <c r="D23" s="235"/>
      <c r="E23" s="235"/>
      <c r="F23" s="235"/>
      <c r="G23" s="235"/>
      <c r="H23" s="235"/>
      <c r="I23" s="235"/>
      <c r="J23" s="235"/>
      <c r="K23" s="227" t="s">
        <v>172</v>
      </c>
      <c r="M23" s="106" t="str">
        <f t="shared" ca="1" si="1"/>
        <v xml:space="preserve">    T3  Annual Increase             0.00%</v>
      </c>
    </row>
    <row r="24" spans="1:13" x14ac:dyDescent="0.35">
      <c r="A24" t="s">
        <v>242</v>
      </c>
      <c r="B24" t="s">
        <v>158</v>
      </c>
      <c r="C24" s="236" cm="1">
        <f t="array" aca="1" ref="C24" ca="1">INDIRECT("Alive!"&amp;A24)</f>
        <v>1</v>
      </c>
      <c r="D24" s="236"/>
      <c r="E24" s="236"/>
      <c r="F24" s="236"/>
      <c r="G24" s="236"/>
      <c r="H24" s="236"/>
      <c r="I24" s="236"/>
      <c r="J24" s="236"/>
      <c r="K24" s="227" t="str">
        <f>K$3</f>
        <v>General</v>
      </c>
      <c r="M24" s="106" t="str">
        <f t="shared" ca="1" si="1"/>
        <v xml:space="preserve">    T4  Year Increase Begins            1</v>
      </c>
    </row>
    <row r="25" spans="1:13" x14ac:dyDescent="0.35">
      <c r="A25" t="s">
        <v>239</v>
      </c>
      <c r="B25" t="s">
        <v>240</v>
      </c>
      <c r="C25" s="236" t="b">
        <f>Tax!D6</f>
        <v>0</v>
      </c>
      <c r="D25" s="236"/>
      <c r="E25" s="236"/>
      <c r="F25" s="236"/>
      <c r="G25" s="236"/>
      <c r="H25" s="236"/>
      <c r="I25" s="236"/>
      <c r="J25" s="236"/>
      <c r="K25" s="227" t="str">
        <f>K$3</f>
        <v>General</v>
      </c>
      <c r="M25" s="106" t="str">
        <f t="shared" si="1"/>
        <v>Tax D6  Subtract Tax                FALSE</v>
      </c>
    </row>
    <row r="28" spans="1:13" x14ac:dyDescent="0.35">
      <c r="A28" s="227" t="str">
        <f>REPT(" ",40)</f>
        <v xml:space="preserve">                                        </v>
      </c>
      <c r="D28" s="227" t="b">
        <v>0</v>
      </c>
      <c r="E28" s="227" t="b">
        <v>0</v>
      </c>
      <c r="F28" s="227" t="b">
        <v>0</v>
      </c>
      <c r="G28" s="227" t="b">
        <v>0</v>
      </c>
      <c r="H28" s="227" t="b">
        <v>0</v>
      </c>
      <c r="I28" s="227" t="b">
        <v>0</v>
      </c>
      <c r="J28" s="227" t="b">
        <v>0</v>
      </c>
    </row>
    <row r="29" spans="1:13" x14ac:dyDescent="0.35">
      <c r="A29" s="227">
        <v>6</v>
      </c>
      <c r="B29" s="227">
        <v>22</v>
      </c>
      <c r="C29" s="227">
        <v>11</v>
      </c>
      <c r="D29" s="227">
        <f>C29</f>
        <v>11</v>
      </c>
      <c r="E29" s="227">
        <f t="shared" ref="E29:J29" si="2">D29</f>
        <v>11</v>
      </c>
      <c r="F29" s="227">
        <f t="shared" si="2"/>
        <v>11</v>
      </c>
      <c r="G29" s="227">
        <f t="shared" si="2"/>
        <v>11</v>
      </c>
      <c r="H29" s="227">
        <f t="shared" si="2"/>
        <v>11</v>
      </c>
      <c r="I29" s="227">
        <f t="shared" si="2"/>
        <v>11</v>
      </c>
      <c r="J29" s="227">
        <f t="shared" si="2"/>
        <v>11</v>
      </c>
    </row>
    <row r="31" spans="1:13" x14ac:dyDescent="0.35">
      <c r="A31" s="223">
        <v>45460</v>
      </c>
      <c r="B31" t="s">
        <v>259</v>
      </c>
    </row>
    <row r="32" spans="1:13" x14ac:dyDescent="0.35">
      <c r="B32" t="s">
        <v>255</v>
      </c>
    </row>
    <row r="33" spans="2:2" x14ac:dyDescent="0.35">
      <c r="B33" t="s">
        <v>256</v>
      </c>
    </row>
    <row r="34" spans="2:2" x14ac:dyDescent="0.35">
      <c r="B34" t="s">
        <v>257</v>
      </c>
    </row>
    <row r="35" spans="2:2" x14ac:dyDescent="0.35">
      <c r="B35" t="s">
        <v>258</v>
      </c>
    </row>
  </sheetData>
  <sheetProtection sheet="1" formatCells="0" formatColumns="0" formatRows="0"/>
  <pageMargins left="0.7" right="0.7" top="0.75" bottom="0.75" header="0.3" footer="0.3"/>
  <pageSetup orientation="portrait" verticalDpi="0" r:id="rId1"/>
  <ignoredErrors>
    <ignoredError sqref="C25" formula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F41"/>
  <sheetViews>
    <sheetView topLeftCell="A27" workbookViewId="0">
      <selection activeCell="B42" sqref="B42"/>
    </sheetView>
  </sheetViews>
  <sheetFormatPr defaultColWidth="8.81640625" defaultRowHeight="14.5" x14ac:dyDescent="0.35"/>
  <cols>
    <col min="1" max="1" width="8.81640625" style="1"/>
  </cols>
  <sheetData>
    <row r="1" spans="1:6" x14ac:dyDescent="0.35">
      <c r="A1" s="1">
        <v>42221</v>
      </c>
      <c r="B1" t="s">
        <v>0</v>
      </c>
    </row>
    <row r="2" spans="1:6" x14ac:dyDescent="0.35">
      <c r="B2" t="s">
        <v>125</v>
      </c>
    </row>
    <row r="3" spans="1:6" x14ac:dyDescent="0.35">
      <c r="C3" s="33" t="s">
        <v>29</v>
      </c>
      <c r="F3" s="33"/>
    </row>
    <row r="4" spans="1:6" x14ac:dyDescent="0.35">
      <c r="B4" t="s">
        <v>110</v>
      </c>
    </row>
    <row r="5" spans="1:6" x14ac:dyDescent="0.35">
      <c r="C5" s="33" t="s">
        <v>30</v>
      </c>
    </row>
    <row r="7" spans="1:6" x14ac:dyDescent="0.35">
      <c r="B7" t="s">
        <v>36</v>
      </c>
    </row>
    <row r="8" spans="1:6" x14ac:dyDescent="0.35">
      <c r="C8" s="33" t="s">
        <v>37</v>
      </c>
    </row>
    <row r="10" spans="1:6" x14ac:dyDescent="0.35">
      <c r="A10" s="1">
        <v>42224</v>
      </c>
      <c r="B10" t="s">
        <v>80</v>
      </c>
    </row>
    <row r="11" spans="1:6" x14ac:dyDescent="0.35">
      <c r="C11" t="s">
        <v>81</v>
      </c>
    </row>
    <row r="13" spans="1:6" x14ac:dyDescent="0.35">
      <c r="A13" s="1">
        <v>42248</v>
      </c>
      <c r="B13" t="s">
        <v>92</v>
      </c>
    </row>
    <row r="14" spans="1:6" x14ac:dyDescent="0.35">
      <c r="C14" s="33" t="s">
        <v>83</v>
      </c>
    </row>
    <row r="15" spans="1:6" x14ac:dyDescent="0.35">
      <c r="C15" s="33" t="s">
        <v>84</v>
      </c>
    </row>
    <row r="16" spans="1:6" x14ac:dyDescent="0.35">
      <c r="C16" t="s">
        <v>86</v>
      </c>
    </row>
    <row r="17" spans="1:4" x14ac:dyDescent="0.35">
      <c r="D17" t="s">
        <v>85</v>
      </c>
    </row>
    <row r="18" spans="1:4" x14ac:dyDescent="0.35">
      <c r="D18" t="s">
        <v>87</v>
      </c>
    </row>
    <row r="19" spans="1:4" x14ac:dyDescent="0.35">
      <c r="D19" t="s">
        <v>88</v>
      </c>
    </row>
    <row r="20" spans="1:4" x14ac:dyDescent="0.35">
      <c r="C20" t="s">
        <v>89</v>
      </c>
    </row>
    <row r="22" spans="1:4" x14ac:dyDescent="0.35">
      <c r="A22" s="1">
        <v>42267</v>
      </c>
      <c r="B22" t="s">
        <v>93</v>
      </c>
    </row>
    <row r="23" spans="1:4" x14ac:dyDescent="0.35">
      <c r="B23" t="s">
        <v>94</v>
      </c>
    </row>
    <row r="24" spans="1:4" x14ac:dyDescent="0.35">
      <c r="A24" s="1">
        <v>42546</v>
      </c>
      <c r="B24" t="s">
        <v>101</v>
      </c>
    </row>
    <row r="25" spans="1:4" x14ac:dyDescent="0.35">
      <c r="B25" t="s">
        <v>102</v>
      </c>
    </row>
    <row r="26" spans="1:4" x14ac:dyDescent="0.35">
      <c r="B26" t="s">
        <v>103</v>
      </c>
    </row>
    <row r="27" spans="1:4" x14ac:dyDescent="0.35">
      <c r="A27" s="1">
        <v>42600</v>
      </c>
      <c r="B27" t="s">
        <v>115</v>
      </c>
    </row>
    <row r="28" spans="1:4" x14ac:dyDescent="0.35">
      <c r="A28" s="1">
        <v>43290</v>
      </c>
      <c r="B28" t="s">
        <v>121</v>
      </c>
    </row>
    <row r="29" spans="1:4" x14ac:dyDescent="0.35">
      <c r="A29" s="1">
        <v>43595</v>
      </c>
      <c r="B29" t="s">
        <v>122</v>
      </c>
    </row>
    <row r="30" spans="1:4" x14ac:dyDescent="0.35">
      <c r="A30" s="1">
        <v>43766</v>
      </c>
      <c r="B30" t="s">
        <v>173</v>
      </c>
    </row>
    <row r="31" spans="1:4" x14ac:dyDescent="0.35">
      <c r="A31" s="1">
        <v>43815</v>
      </c>
      <c r="B31" t="s">
        <v>174</v>
      </c>
    </row>
    <row r="32" spans="1:4" x14ac:dyDescent="0.35">
      <c r="A32" s="1">
        <v>43816</v>
      </c>
      <c r="B32" t="s">
        <v>209</v>
      </c>
    </row>
    <row r="33" spans="1:2" x14ac:dyDescent="0.35">
      <c r="A33" s="1">
        <v>43965</v>
      </c>
      <c r="B33" t="s">
        <v>212</v>
      </c>
    </row>
    <row r="34" spans="1:2" x14ac:dyDescent="0.35">
      <c r="A34" s="1">
        <v>43968</v>
      </c>
      <c r="B34" t="s">
        <v>220</v>
      </c>
    </row>
    <row r="35" spans="1:2" x14ac:dyDescent="0.35">
      <c r="A35" s="1">
        <v>44004</v>
      </c>
      <c r="B35" t="s">
        <v>222</v>
      </c>
    </row>
    <row r="36" spans="1:2" x14ac:dyDescent="0.35">
      <c r="A36" s="1">
        <v>44524</v>
      </c>
      <c r="B36" t="s">
        <v>223</v>
      </c>
    </row>
    <row r="37" spans="1:2" x14ac:dyDescent="0.35">
      <c r="A37" s="1">
        <v>44584</v>
      </c>
      <c r="B37" t="s">
        <v>248</v>
      </c>
    </row>
    <row r="38" spans="1:2" x14ac:dyDescent="0.35">
      <c r="A38" s="1">
        <v>45047</v>
      </c>
      <c r="B38" t="s">
        <v>249</v>
      </c>
    </row>
    <row r="39" spans="1:2" x14ac:dyDescent="0.35">
      <c r="B39" t="s">
        <v>251</v>
      </c>
    </row>
    <row r="40" spans="1:2" x14ac:dyDescent="0.35">
      <c r="A40" s="1">
        <v>45460</v>
      </c>
      <c r="B40" t="s">
        <v>252</v>
      </c>
    </row>
    <row r="41" spans="1:2" x14ac:dyDescent="0.35">
      <c r="B41" t="s">
        <v>262</v>
      </c>
    </row>
  </sheetData>
  <phoneticPr fontId="4" type="noConversion"/>
  <hyperlinks>
    <hyperlink ref="C3" r:id="rId1" xr:uid="{00000000-0004-0000-0300-000000000000}"/>
    <hyperlink ref="C5" r:id="rId2" xr:uid="{00000000-0004-0000-0300-000001000000}"/>
    <hyperlink ref="C8" r:id="rId3" xr:uid="{00000000-0004-0000-0300-000002000000}"/>
    <hyperlink ref="C14" r:id="rId4" xr:uid="{00000000-0004-0000-0300-000003000000}"/>
    <hyperlink ref="C15" r:id="rId5" xr:uid="{00000000-0004-0000-0300-000004000000}"/>
  </hyperlinks>
  <pageMargins left="0.7" right="0.7" top="0.75" bottom="0.75" header="0.3" footer="0.3"/>
  <pageSetup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4</vt:i4>
      </vt:variant>
    </vt:vector>
  </HeadingPairs>
  <TitlesOfParts>
    <vt:vector size="11" baseType="lpstr">
      <vt:lpstr>Alive</vt:lpstr>
      <vt:lpstr>SS</vt:lpstr>
      <vt:lpstr>Tax</vt:lpstr>
      <vt:lpstr>Tables</vt:lpstr>
      <vt:lpstr>Instructions</vt:lpstr>
      <vt:lpstr>ToPaste</vt:lpstr>
      <vt:lpstr>Notes</vt:lpstr>
      <vt:lpstr>life_tbls</vt:lpstr>
      <vt:lpstr>Alive!Print_Titles</vt:lpstr>
      <vt:lpstr>table_tbl</vt:lpstr>
      <vt:lpstr>tax_tbl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rlh</dc:creator>
  <cp:lastModifiedBy>Robert Hinkley</cp:lastModifiedBy>
  <cp:lastPrinted>2015-08-09T02:57:24Z</cp:lastPrinted>
  <dcterms:created xsi:type="dcterms:W3CDTF">2015-08-05T23:38:58Z</dcterms:created>
  <dcterms:modified xsi:type="dcterms:W3CDTF">2024-06-17T18:58:59Z</dcterms:modified>
</cp:coreProperties>
</file>